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weitlauf/Desktop/"/>
    </mc:Choice>
  </mc:AlternateContent>
  <xr:revisionPtr revIDLastSave="0" documentId="13_ncr:1_{82D617FA-5CDE-324A-A852-D8613697764C}" xr6:coauthVersionLast="43" xr6:coauthVersionMax="43" xr10:uidLastSave="{00000000-0000-0000-0000-000000000000}"/>
  <bookViews>
    <workbookView xWindow="0" yWindow="460" windowWidth="28800" windowHeight="16260" xr2:uid="{00000000-000D-0000-FFFF-FFFF00000000}"/>
  </bookViews>
  <sheets>
    <sheet name="Coverage Repo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2" roundtripDataSignature="AMtx7mg1jP+rbvJvRrmhdEbdF40qalpSwg=="/>
    </ext>
  </extLst>
</workbook>
</file>

<file path=xl/calcChain.xml><?xml version="1.0" encoding="utf-8"?>
<calcChain xmlns="http://schemas.openxmlformats.org/spreadsheetml/2006/main">
  <c r="B181" i="3" l="1"/>
  <c r="B180" i="3"/>
  <c r="B179" i="3"/>
  <c r="B178" i="3"/>
  <c r="B177" i="3"/>
  <c r="B175" i="3"/>
  <c r="B171" i="3"/>
  <c r="B163" i="3"/>
  <c r="B162" i="3"/>
  <c r="B161" i="3"/>
  <c r="B160" i="3"/>
  <c r="B159" i="3"/>
  <c r="B157" i="3"/>
  <c r="B155" i="3"/>
  <c r="B151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3" i="3"/>
  <c r="B132" i="3"/>
  <c r="B131" i="3"/>
  <c r="B130" i="3"/>
  <c r="B128" i="3"/>
  <c r="B127" i="3"/>
  <c r="B126" i="3"/>
  <c r="B124" i="3"/>
  <c r="B123" i="3"/>
  <c r="B120" i="3"/>
  <c r="B115" i="3"/>
  <c r="B114" i="3"/>
  <c r="B113" i="3"/>
  <c r="B112" i="3"/>
  <c r="B111" i="3"/>
  <c r="B110" i="3"/>
  <c r="B106" i="3"/>
  <c r="B105" i="3"/>
  <c r="B103" i="3"/>
  <c r="B102" i="3"/>
  <c r="B100" i="3"/>
  <c r="B99" i="3"/>
  <c r="B98" i="3"/>
  <c r="B97" i="3"/>
  <c r="B87" i="3"/>
  <c r="B77" i="3"/>
  <c r="B76" i="3"/>
  <c r="B75" i="3"/>
  <c r="B74" i="3"/>
  <c r="B71" i="3"/>
  <c r="B56" i="3"/>
  <c r="B55" i="3"/>
  <c r="B54" i="3"/>
  <c r="B53" i="3"/>
  <c r="B50" i="3"/>
  <c r="B45" i="3"/>
  <c r="B42" i="3"/>
  <c r="B40" i="3"/>
  <c r="B37" i="3"/>
  <c r="B36" i="3"/>
  <c r="B35" i="3"/>
  <c r="B29" i="3"/>
  <c r="B28" i="3"/>
  <c r="B22" i="3"/>
  <c r="B20" i="3"/>
  <c r="B18" i="3"/>
  <c r="B17" i="3"/>
  <c r="B16" i="3"/>
  <c r="B15" i="3"/>
  <c r="B13" i="3"/>
  <c r="B12" i="3"/>
  <c r="B11" i="3"/>
  <c r="B10" i="3"/>
  <c r="B9" i="3"/>
  <c r="B8" i="3"/>
  <c r="B6" i="3"/>
  <c r="B5" i="3"/>
  <c r="B4" i="3"/>
  <c r="B3" i="3"/>
</calcChain>
</file>

<file path=xl/sharedStrings.xml><?xml version="1.0" encoding="utf-8"?>
<sst xmlns="http://schemas.openxmlformats.org/spreadsheetml/2006/main" count="644" uniqueCount="170">
  <si>
    <t>Coverage Report</t>
  </si>
  <si>
    <t>News Date</t>
  </si>
  <si>
    <t>News Headline</t>
  </si>
  <si>
    <t>Outlet Name</t>
  </si>
  <si>
    <t>Bourbon Guy</t>
  </si>
  <si>
    <t>Outlet Type</t>
  </si>
  <si>
    <t>Outlet City</t>
  </si>
  <si>
    <t>Audience Reach</t>
  </si>
  <si>
    <t>Publicity Value</t>
  </si>
  <si>
    <t>Whiskey Wash</t>
  </si>
  <si>
    <t>Online, consumer</t>
  </si>
  <si>
    <t>VinePair Online</t>
  </si>
  <si>
    <t>New York</t>
  </si>
  <si>
    <t>Bar Belle Blog</t>
  </si>
  <si>
    <t>Kentucky Standard, The</t>
  </si>
  <si>
    <t>Newspaper, community</t>
  </si>
  <si>
    <t>Bardstown</t>
  </si>
  <si>
    <t>Distillery Trail</t>
  </si>
  <si>
    <t>Online, trade/industry</t>
  </si>
  <si>
    <t>Louisville</t>
  </si>
  <si>
    <t>Competition could mean changes for Bourbon Festival</t>
  </si>
  <si>
    <t>Kentucky Standard Online, The</t>
  </si>
  <si>
    <t>The Bourbon Rundown</t>
  </si>
  <si>
    <t>Bourbon Babe</t>
  </si>
  <si>
    <t>Owensboro Times, The</t>
  </si>
  <si>
    <t>Bourbon Shots 2019</t>
  </si>
  <si>
    <t>Bourbon Review</t>
  </si>
  <si>
    <t>WHAT A WEEKEND! KENTUCKY BOURBON FESTIVAL + BOURBON &amp; BEYOND = BOURBON BLISS</t>
  </si>
  <si>
    <t>Blog</t>
  </si>
  <si>
    <t>N/A</t>
  </si>
  <si>
    <t>WHAS11 Live at Noon</t>
  </si>
  <si>
    <t>WHAS-TV</t>
  </si>
  <si>
    <t>Television station</t>
  </si>
  <si>
    <t>WHAS-TV Online</t>
  </si>
  <si>
    <t>WHAS11 Wake up</t>
  </si>
  <si>
    <t>WLKY News at 6:00AM</t>
  </si>
  <si>
    <t>WLKY-TV</t>
  </si>
  <si>
    <t>WLKY News</t>
  </si>
  <si>
    <t>FOX 56 Ten O'Clock News</t>
  </si>
  <si>
    <t>WDKY-TV</t>
  </si>
  <si>
    <t>Lexington</t>
  </si>
  <si>
    <t>Cover</t>
  </si>
  <si>
    <t>American Whiskey</t>
  </si>
  <si>
    <t>Magazine</t>
  </si>
  <si>
    <t>WDRB in the Morning</t>
  </si>
  <si>
    <t>WDRB-TV</t>
  </si>
  <si>
    <t>WKYT This Morning at 7 AM</t>
  </si>
  <si>
    <t>WKYT-TV</t>
  </si>
  <si>
    <t>WAVE 3 News Saturday Sunrise 6AM</t>
  </si>
  <si>
    <t>WAVE-TV</t>
  </si>
  <si>
    <t>WKYT This Morning at 6 AM</t>
  </si>
  <si>
    <t>WAVE 3 News Saturday Sunrise 5AM</t>
  </si>
  <si>
    <t>WAVE 3 News at 11:00pm</t>
  </si>
  <si>
    <t>WKYT News at 11 PM</t>
  </si>
  <si>
    <t>WAVE-TV Online</t>
  </si>
  <si>
    <t>WAVE 3 News at 7:30PM</t>
  </si>
  <si>
    <t>Voice-Tribune Online</t>
  </si>
  <si>
    <t>WAVE 3 News at 6:00PM</t>
  </si>
  <si>
    <t>WLKY News at Noon</t>
  </si>
  <si>
    <t>WTVQ-TV Online</t>
  </si>
  <si>
    <t>WAVE 3 News Sunrise at 5:00am</t>
  </si>
  <si>
    <t>WAVE 3 News Sunrise at 4:30am</t>
  </si>
  <si>
    <t>WLKY 4:30AM News</t>
  </si>
  <si>
    <t>WLKY News at 11:00PM</t>
  </si>
  <si>
    <t>MSN.com</t>
  </si>
  <si>
    <t>WLKY-TV Online</t>
  </si>
  <si>
    <t>Kentucky Bourbon Trail</t>
  </si>
  <si>
    <t>LEX18 News at 6</t>
  </si>
  <si>
    <t>WLEX-TV</t>
  </si>
  <si>
    <t>WLKY News at 6:00PM</t>
  </si>
  <si>
    <t>WLKY News at 5:00PM</t>
  </si>
  <si>
    <t>WDRB News @ Noon</t>
  </si>
  <si>
    <t>WAVE 3 News Midday</t>
  </si>
  <si>
    <t>TV clip from WBKO Fox at 2019-09-19 07:46:05.000</t>
  </si>
  <si>
    <t>WBKO2-TV</t>
  </si>
  <si>
    <t>Bowling Green</t>
  </si>
  <si>
    <t>WAVE 3 News Sunrise at 6:00am</t>
  </si>
  <si>
    <t>WDRB Morning News @ 5</t>
  </si>
  <si>
    <t>AM Kentucky Live</t>
  </si>
  <si>
    <t>WBKO-TV</t>
  </si>
  <si>
    <t>WDRB News @ 10</t>
  </si>
  <si>
    <t>Brit tops Bourbon Battle</t>
  </si>
  <si>
    <t>Spectrum, News</t>
  </si>
  <si>
    <t>Broadcast</t>
  </si>
  <si>
    <t>WDRB-TV Online</t>
  </si>
  <si>
    <t>WDRB Sports</t>
  </si>
  <si>
    <t>Angel's Envy co-founder inducted into KY Bourbon Hall of Fame</t>
  </si>
  <si>
    <t>Wide-ranging class of six to be inducted into Kentucky Bourbon Hall of Fame Thursday -KyForward.com</t>
  </si>
  <si>
    <t>KyForward</t>
  </si>
  <si>
    <t>WKYT This Morning at 5 AM</t>
  </si>
  <si>
    <t>Peggy Noe Stevens</t>
  </si>
  <si>
    <t>Budweiser Clydesdales to visit Bardstown for Kentucky Bourbon Festival</t>
  </si>
  <si>
    <t>Transportation options help DUIs decline</t>
  </si>
  <si>
    <t>Meet the Budweiser Clydesdales this week in Bardstown</t>
  </si>
  <si>
    <t>Kentucky Bourbon Hall of Fame Introduces Class of 2019</t>
  </si>
  <si>
    <t>WhiskyCast</t>
  </si>
  <si>
    <t>Haddonfield</t>
  </si>
  <si>
    <t>The Kentucky Bourbon Festival</t>
  </si>
  <si>
    <t>Edible</t>
  </si>
  <si>
    <t>The Prestigious Kentucky Bourbon Hall of Fame Welcomes Six New Inductees to the Class of 2019</t>
  </si>
  <si>
    <t>Kentucky Bourbon Hall of Fame to induct six new members, bestow lifetime achievement award</t>
  </si>
  <si>
    <t>lanereport.com</t>
  </si>
  <si>
    <t>Budweiser Clydesdales here for Bourbon Festival</t>
  </si>
  <si>
    <t>Insider Louisville</t>
  </si>
  <si>
    <t>Market Watch (es)</t>
  </si>
  <si>
    <t>Where can you sample Kentucky's best bourbons with fans from around the world?</t>
  </si>
  <si>
    <t>Bluegrass and Beyond, The</t>
  </si>
  <si>
    <t>Blog, consumer</t>
  </si>
  <si>
    <t>Lexington Herald-Leader Online/Kentucky.com</t>
  </si>
  <si>
    <t>Epoch Times-Chicago Edition Online, The</t>
  </si>
  <si>
    <t>Chicago</t>
  </si>
  <si>
    <t>The Bourbon Review</t>
  </si>
  <si>
    <t>Crowns3</t>
  </si>
  <si>
    <t>Fabulous In Fayette</t>
  </si>
  <si>
    <t>Romper</t>
  </si>
  <si>
    <t>WAVE Country With Dawne Gee</t>
  </si>
  <si>
    <t>5 unmissable experiences in September</t>
  </si>
  <si>
    <t>National Geographic (UK)</t>
  </si>
  <si>
    <t>Bardstown Council briefs from Aug. 27</t>
  </si>
  <si>
    <t>National Geographic Magazine Online</t>
  </si>
  <si>
    <t>Washington</t>
  </si>
  <si>
    <t>Sheriff's Office launches new campaign for safe driving</t>
  </si>
  <si>
    <t>Thrillist</t>
  </si>
  <si>
    <t>RAD Season</t>
  </si>
  <si>
    <t>Downstream travel adventure TV series wins Emmy</t>
  </si>
  <si>
    <t>Imbibe</t>
  </si>
  <si>
    <t>Online</t>
  </si>
  <si>
    <t>Bourbon Manor Bed and Breakfast</t>
  </si>
  <si>
    <t>Frankfort</t>
  </si>
  <si>
    <t>Elizabethtown</t>
  </si>
  <si>
    <t>Bourbon Festival changes announced</t>
  </si>
  <si>
    <t>Travel Noire</t>
  </si>
  <si>
    <t>Lou Link</t>
  </si>
  <si>
    <t>Whisky Magazine</t>
  </si>
  <si>
    <t>Wide Open Eats</t>
  </si>
  <si>
    <t>7/23/2019</t>
  </si>
  <si>
    <t>Wn.com</t>
  </si>
  <si>
    <t>scotchwhisky.com</t>
  </si>
  <si>
    <t>News-Enterprise Online</t>
  </si>
  <si>
    <t>Foodie Travel USA</t>
  </si>
  <si>
    <t>EDITORIAL: Bourbon's so big, it needs whole weekend</t>
  </si>
  <si>
    <t>WDRB News @ 11</t>
  </si>
  <si>
    <t>WDRB Local Evening News</t>
  </si>
  <si>
    <t>KCTV5 News at Noon</t>
  </si>
  <si>
    <t>KCTV-TV</t>
  </si>
  <si>
    <t>Fairway</t>
  </si>
  <si>
    <t>KCTV5 News This Morning</t>
  </si>
  <si>
    <t>It's Your Morning - KCTV-TV</t>
  </si>
  <si>
    <t>Television program</t>
  </si>
  <si>
    <t>KCTV News This Morning - KCTV-TV</t>
  </si>
  <si>
    <t>Activities, events to mark 'National Bourbon Weekend'</t>
  </si>
  <si>
    <t>Cover + Bring it on Home</t>
  </si>
  <si>
    <t>Print</t>
  </si>
  <si>
    <t>Leeds Guide</t>
  </si>
  <si>
    <t>Active Times, The</t>
  </si>
  <si>
    <t>Thought For Your Penny</t>
  </si>
  <si>
    <t>Officials offer reassurances over Bourbon Festival staff shake-up</t>
  </si>
  <si>
    <t>WDRB News at Noon</t>
  </si>
  <si>
    <t>WDRB News at Noon - WDRB-TV</t>
  </si>
  <si>
    <t>WDRB News at 11:30</t>
  </si>
  <si>
    <t>WDRB News at 11:30 AM - WDRB-TV</t>
  </si>
  <si>
    <t>Kentucky Bourbon Festival sees shake-up in adminstration ahead of festival</t>
  </si>
  <si>
    <t>WDRB News at 11</t>
  </si>
  <si>
    <t>WDRB News at 11 - WDRB-TV</t>
  </si>
  <si>
    <t>WDRB News at 10</t>
  </si>
  <si>
    <t>WDRB News at 10 PM - WDRB-TV</t>
  </si>
  <si>
    <t>Kentucky Bourbon Festival to see leadership change</t>
  </si>
  <si>
    <t>Kentucky Monthly Magazine - Online</t>
  </si>
  <si>
    <t>Kentucky Forward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</si>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</sst>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"/>
    <numFmt numFmtId="165" formatCode="&quot;$&quot;#,##0.00"/>
  </numFmts>
  <fonts count="27" x14ac:knownFonts="1">
    <font>
      <sz val="10"/>
      <color rgb="FF000000"/>
      <name val="Arial"/>
    </font>
    <font>
      <b/>
      <sz val="14"/>
      <color rgb="FFFFFFFF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Calibri"/>
      <family val="2"/>
    </font>
    <font>
      <sz val="10"/>
      <color rgb="FF222222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Helvetica Neue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Helvetica Neue"/>
      <family val="2"/>
    </font>
    <font>
      <u/>
      <sz val="10"/>
      <color rgb="FF000000"/>
      <name val="Helvetica Neue"/>
      <family val="2"/>
    </font>
    <font>
      <u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rgb="FF000000"/>
      <name val="Helvetica Neue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rgb="FFDBDBDB"/>
        <bgColor rgb="FFDBDBDB"/>
      </patternFill>
    </fill>
    <fill>
      <patternFill patternType="solid">
        <fgColor rgb="FFD4D4D4"/>
        <bgColor rgb="FFD4D4D4"/>
      </patternFill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0" xfId="0" applyFont="1" applyFill="1"/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top"/>
    </xf>
    <xf numFmtId="0" fontId="7" fillId="4" borderId="4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164" fontId="5" fillId="5" borderId="1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  <xf numFmtId="164" fontId="5" fillId="5" borderId="1" xfId="0" applyNumberFormat="1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8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 vertical="top"/>
    </xf>
    <xf numFmtId="164" fontId="5" fillId="5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center" vertical="top"/>
    </xf>
    <xf numFmtId="0" fontId="4" fillId="0" borderId="0" xfId="0" applyFont="1" applyAlignment="1"/>
    <xf numFmtId="0" fontId="19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17" fillId="6" borderId="1" xfId="0" applyNumberFormat="1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21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2" fillId="7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164" fontId="22" fillId="7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4" fontId="22" fillId="7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4" fillId="0" borderId="0" xfId="0" applyFont="1"/>
    <xf numFmtId="49" fontId="22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164" fontId="22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4" borderId="0" xfId="0" applyFont="1" applyFill="1" applyAlignment="1">
      <alignment horizontal="center" wrapText="1"/>
    </xf>
    <xf numFmtId="0" fontId="25" fillId="0" borderId="0" xfId="0" applyFont="1" applyAlignment="1">
      <alignment horizontal="center"/>
    </xf>
    <xf numFmtId="0" fontId="26" fillId="8" borderId="1" xfId="0" applyFont="1" applyFill="1" applyBorder="1" applyAlignment="1">
      <alignment horizontal="center"/>
    </xf>
    <xf numFmtId="3" fontId="26" fillId="8" borderId="1" xfId="0" applyNumberFormat="1" applyFont="1" applyFill="1" applyBorder="1" applyAlignment="1">
      <alignment horizontal="center"/>
    </xf>
    <xf numFmtId="44" fontId="26" fillId="8" borderId="1" xfId="0" applyNumberFormat="1" applyFont="1" applyFill="1" applyBorder="1" applyAlignment="1">
      <alignment horizontal="center"/>
    </xf>
    <xf numFmtId="0" fontId="2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chwhisky.com/" TargetMode="External"/><Relationship Id="rId3" Type="http://schemas.openxmlformats.org/officeDocument/2006/relationships/hyperlink" Target="http://kyforward.com/" TargetMode="External"/><Relationship Id="rId7" Type="http://schemas.openxmlformats.org/officeDocument/2006/relationships/hyperlink" Target="http://wn.com/" TargetMode="External"/><Relationship Id="rId2" Type="http://schemas.openxmlformats.org/officeDocument/2006/relationships/hyperlink" Target="http://msn.com/" TargetMode="External"/><Relationship Id="rId1" Type="http://schemas.openxmlformats.org/officeDocument/2006/relationships/hyperlink" Target="https://barbelleblog.com/2019/09/24/what-a-weekend-kentucky-bourbon-festival-bourbon-beyond-bourbon-bliss/" TargetMode="External"/><Relationship Id="rId6" Type="http://schemas.openxmlformats.org/officeDocument/2006/relationships/hyperlink" Target="http://lanereport.com/" TargetMode="External"/><Relationship Id="rId5" Type="http://schemas.openxmlformats.org/officeDocument/2006/relationships/hyperlink" Target="http://kentucky.com/" TargetMode="External"/><Relationship Id="rId4" Type="http://schemas.openxmlformats.org/officeDocument/2006/relationships/hyperlink" Target="http://lanereport.com/" TargetMode="External"/><Relationship Id="rId9" Type="http://schemas.openxmlformats.org/officeDocument/2006/relationships/hyperlink" Target="http://lanere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Q1014"/>
  <sheetViews>
    <sheetView tabSelected="1" workbookViewId="0">
      <selection activeCell="B8" sqref="B8"/>
    </sheetView>
  </sheetViews>
  <sheetFormatPr baseColWidth="10" defaultColWidth="14.5" defaultRowHeight="15" customHeight="1" x14ac:dyDescent="0.15"/>
  <cols>
    <col min="2" max="2" width="91" customWidth="1"/>
    <col min="3" max="3" width="38.33203125" customWidth="1"/>
    <col min="4" max="4" width="29.6640625" customWidth="1"/>
    <col min="5" max="5" width="22.33203125" customWidth="1"/>
    <col min="6" max="6" width="24.33203125" customWidth="1"/>
  </cols>
  <sheetData>
    <row r="1" spans="1:251" ht="24" customHeight="1" x14ac:dyDescent="0.2">
      <c r="A1" s="106" t="s">
        <v>0</v>
      </c>
      <c r="B1" s="1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</row>
    <row r="2" spans="1:251" ht="12.75" customHeight="1" x14ac:dyDescent="0.25">
      <c r="A2" s="6" t="s">
        <v>1</v>
      </c>
      <c r="B2" s="7" t="s">
        <v>2</v>
      </c>
      <c r="C2" s="9" t="s">
        <v>3</v>
      </c>
      <c r="D2" s="6" t="s">
        <v>5</v>
      </c>
      <c r="E2" s="6" t="s">
        <v>6</v>
      </c>
      <c r="F2" s="6" t="s">
        <v>7</v>
      </c>
      <c r="G2" s="6" t="s">
        <v>8</v>
      </c>
      <c r="H2" s="10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</row>
    <row r="3" spans="1:251" ht="13" x14ac:dyDescent="0.15">
      <c r="A3" s="13">
        <v>43748</v>
      </c>
      <c r="B3" s="14" t="str">
        <f>HYPERLINK("https://thewhiskeywash.com/whiskey-styles/bourbon/kentucky-is-an-unrivaled-place-to-experience-bourbon/","Kentucky is an Unrivaled Place to Experience Bourbon")</f>
        <v>Kentucky is an Unrivaled Place to Experience Bourbon</v>
      </c>
      <c r="C3" s="15" t="s">
        <v>9</v>
      </c>
      <c r="D3" s="16" t="s">
        <v>10</v>
      </c>
      <c r="E3" s="16"/>
      <c r="F3" s="17">
        <v>52000</v>
      </c>
      <c r="G3" s="18">
        <v>12</v>
      </c>
    </row>
    <row r="4" spans="1:251" ht="13" x14ac:dyDescent="0.15">
      <c r="A4" s="13">
        <v>43742</v>
      </c>
      <c r="B4" s="14" t="str">
        <f>HYPERLINK("https://vinepair.com/articles/heaven-hill-distillery/","11 Things You Should Know About Heaven Hill Distillery")</f>
        <v>11 Things You Should Know About Heaven Hill Distillery</v>
      </c>
      <c r="C4" s="20" t="s">
        <v>11</v>
      </c>
      <c r="D4" s="16" t="s">
        <v>10</v>
      </c>
      <c r="E4" s="16" t="s">
        <v>12</v>
      </c>
      <c r="F4" s="21">
        <v>595497</v>
      </c>
      <c r="G4" s="18">
        <v>136.96</v>
      </c>
    </row>
    <row r="5" spans="1:251" ht="13" x14ac:dyDescent="0.15">
      <c r="A5" s="13">
        <v>43739</v>
      </c>
      <c r="B5" s="14" t="str">
        <f>HYPERLINK("https://www.kystandard.com/content/letter-regarding-challenges-bourbon","LETTER: Regarding the challenges of bourbon")</f>
        <v>LETTER: Regarding the challenges of bourbon</v>
      </c>
      <c r="C5" s="20" t="s">
        <v>14</v>
      </c>
      <c r="D5" s="16" t="s">
        <v>15</v>
      </c>
      <c r="E5" s="16" t="s">
        <v>16</v>
      </c>
      <c r="F5" s="21">
        <v>9000</v>
      </c>
      <c r="G5" s="18">
        <v>2084.23</v>
      </c>
    </row>
    <row r="6" spans="1:251" ht="13" x14ac:dyDescent="0.15">
      <c r="A6" s="13">
        <v>43737</v>
      </c>
      <c r="B6" s="14" t="str">
        <f>HYPERLINK("https://www.distillerytrail.com/blog/the-prestigious-kentucky-bourbon-hall-of-fame-welcomes-six-new-inductees-to-the-class-of-2019/","The 2019 Kentucky Bourbon Hall of Fame Induction Ceremony &amp; Lifetime Achievement Award Video")</f>
        <v>The 2019 Kentucky Bourbon Hall of Fame Induction Ceremony &amp; Lifetime Achievement Award Video</v>
      </c>
      <c r="C6" s="20" t="s">
        <v>17</v>
      </c>
      <c r="D6" s="16" t="s">
        <v>18</v>
      </c>
      <c r="E6" s="16" t="s">
        <v>19</v>
      </c>
      <c r="F6" s="21">
        <v>11644</v>
      </c>
      <c r="G6" s="18">
        <v>2.68</v>
      </c>
    </row>
    <row r="7" spans="1:251" ht="13" x14ac:dyDescent="0.15">
      <c r="A7" s="13">
        <v>43736</v>
      </c>
      <c r="B7" s="22" t="s">
        <v>20</v>
      </c>
      <c r="C7" s="20" t="s">
        <v>21</v>
      </c>
      <c r="D7" s="16" t="s">
        <v>10</v>
      </c>
      <c r="E7" s="16" t="s">
        <v>16</v>
      </c>
      <c r="F7" s="21">
        <v>40559</v>
      </c>
      <c r="G7" s="18">
        <v>9.33</v>
      </c>
    </row>
    <row r="8" spans="1:251" ht="13" x14ac:dyDescent="0.15">
      <c r="A8" s="13">
        <v>43736</v>
      </c>
      <c r="B8" s="14" t="str">
        <f>HYPERLINK("https://thebourbonrundown.com/the-2019-kentucky-bourbon-hall-of-fame-induction-ceremony-lifetime-achievement-award-video/","The 2019 Kentucky Bourbon Hall of Fame Induction Ceremony &amp; Lifetime Achievement Award Video")</f>
        <v>The 2019 Kentucky Bourbon Hall of Fame Induction Ceremony &amp; Lifetime Achievement Award Video</v>
      </c>
      <c r="C8" s="15" t="s">
        <v>22</v>
      </c>
      <c r="D8" s="16" t="s">
        <v>10</v>
      </c>
      <c r="E8" s="16"/>
      <c r="F8" s="104" t="s">
        <v>29</v>
      </c>
      <c r="G8" s="105" t="s">
        <v>29</v>
      </c>
    </row>
    <row r="9" spans="1:251" ht="13" x14ac:dyDescent="0.15">
      <c r="A9" s="13">
        <v>43736</v>
      </c>
      <c r="B9" s="14" t="str">
        <f>HYPERLINK("https://www.kystandard.com/content/editorial-bourbon-festival-needs-clear-vision-future","EDITORIAL: Bourbon Festival needs clear vision for future")</f>
        <v>EDITORIAL: Bourbon Festival needs clear vision for future</v>
      </c>
      <c r="C9" s="20" t="s">
        <v>21</v>
      </c>
      <c r="D9" s="16" t="s">
        <v>10</v>
      </c>
      <c r="E9" s="16" t="s">
        <v>16</v>
      </c>
      <c r="F9" s="21">
        <v>40559</v>
      </c>
      <c r="G9" s="18">
        <v>9.33</v>
      </c>
    </row>
    <row r="10" spans="1:251" ht="13" x14ac:dyDescent="0.15">
      <c r="A10" s="13">
        <v>43736</v>
      </c>
      <c r="B10" s="14" t="str">
        <f>HYPERLINK("https://www.kystandard.com/content/competition-could-mean-changes-bourbon-festival","Competition could mean changes for Bourbon Festival")</f>
        <v>Competition could mean changes for Bourbon Festival</v>
      </c>
      <c r="C10" s="20" t="s">
        <v>14</v>
      </c>
      <c r="D10" s="16" t="s">
        <v>15</v>
      </c>
      <c r="E10" s="16" t="s">
        <v>16</v>
      </c>
      <c r="F10" s="21">
        <v>8643</v>
      </c>
      <c r="G10" s="18">
        <v>1603.25</v>
      </c>
    </row>
    <row r="11" spans="1:251" ht="13" x14ac:dyDescent="0.15">
      <c r="A11" s="13">
        <v>43736</v>
      </c>
      <c r="B11" s="23" t="str">
        <f>HYPERLINK("https://www.kystandard.com/content/editorial-bourbon-festival-needs-clear-vision-future","EDITORIAL: Bourbon Festival needs clear vision for future")</f>
        <v>EDITORIAL: Bourbon Festival needs clear vision for future</v>
      </c>
      <c r="C11" s="20" t="s">
        <v>14</v>
      </c>
      <c r="D11" s="16" t="s">
        <v>15</v>
      </c>
      <c r="E11" s="16" t="s">
        <v>16</v>
      </c>
      <c r="F11" s="21">
        <v>8643</v>
      </c>
      <c r="G11" s="18">
        <v>2145.44</v>
      </c>
    </row>
    <row r="12" spans="1:251" ht="13" x14ac:dyDescent="0.15">
      <c r="A12" s="13">
        <v>43734</v>
      </c>
      <c r="B12" s="14" t="str">
        <f>HYPERLINK("https://www.owensborotimes.com/news/2019/09/local-master-distiller-inducted-into-kentucky-bourbon-hall-of-fame/","Local master distiller inducted into Kentucky Bourbon Hall of Fame")</f>
        <v>Local master distiller inducted into Kentucky Bourbon Hall of Fame</v>
      </c>
      <c r="C12" s="20" t="s">
        <v>24</v>
      </c>
      <c r="D12" s="16" t="s">
        <v>10</v>
      </c>
      <c r="E12" s="24"/>
      <c r="F12" s="21">
        <v>0</v>
      </c>
      <c r="G12" s="18">
        <v>0</v>
      </c>
    </row>
    <row r="13" spans="1:251" ht="13" x14ac:dyDescent="0.15">
      <c r="A13" s="13">
        <v>43734</v>
      </c>
      <c r="B13" s="14" t="str">
        <f>HYPERLINK("https://www.kystandard.com/content/festival-crowd-overwhelms-bars-city-lot","Festival crowd overwhelms bars, city lot")</f>
        <v>Festival crowd overwhelms bars, city lot</v>
      </c>
      <c r="C13" s="20" t="s">
        <v>14</v>
      </c>
      <c r="D13" s="16" t="s">
        <v>15</v>
      </c>
      <c r="E13" s="16" t="s">
        <v>16</v>
      </c>
      <c r="F13" s="21">
        <v>8643</v>
      </c>
      <c r="G13" s="18">
        <v>1539.12</v>
      </c>
    </row>
    <row r="14" spans="1:251" ht="13" x14ac:dyDescent="0.15">
      <c r="A14" s="13">
        <v>43734</v>
      </c>
      <c r="B14" s="22" t="s">
        <v>25</v>
      </c>
      <c r="C14" s="20" t="s">
        <v>14</v>
      </c>
      <c r="D14" s="16" t="s">
        <v>15</v>
      </c>
      <c r="E14" s="16" t="s">
        <v>16</v>
      </c>
      <c r="F14" s="21">
        <v>8643</v>
      </c>
      <c r="G14" s="18">
        <v>29.15</v>
      </c>
    </row>
    <row r="15" spans="1:251" ht="13" x14ac:dyDescent="0.15">
      <c r="A15" s="13">
        <v>43734</v>
      </c>
      <c r="B15" s="14" t="str">
        <f>HYPERLINK("https://www.kystandard.com/content/bourbon-barrel-relay-clean-sweep-heaven-hill","Bourbon Barrel Relay a clean sweep for Heaven Hill")</f>
        <v>Bourbon Barrel Relay a clean sweep for Heaven Hill</v>
      </c>
      <c r="C15" s="20" t="s">
        <v>14</v>
      </c>
      <c r="D15" s="16" t="s">
        <v>15</v>
      </c>
      <c r="E15" s="16" t="s">
        <v>16</v>
      </c>
      <c r="F15" s="21">
        <v>8643</v>
      </c>
      <c r="G15" s="18">
        <v>1075.6400000000001</v>
      </c>
    </row>
    <row r="16" spans="1:251" ht="13" x14ac:dyDescent="0.15">
      <c r="A16" s="13">
        <v>43734</v>
      </c>
      <c r="B16" s="14" t="str">
        <f>HYPERLINK("https://www.kystandard.com/content/auction-draws-bourbon-hunters-rare-finds","Auction draws bourbon hunters for rare finds")</f>
        <v>Auction draws bourbon hunters for rare finds</v>
      </c>
      <c r="C16" s="20" t="s">
        <v>14</v>
      </c>
      <c r="D16" s="16" t="s">
        <v>15</v>
      </c>
      <c r="E16" s="16" t="s">
        <v>16</v>
      </c>
      <c r="F16" s="21">
        <v>8643</v>
      </c>
      <c r="G16" s="18">
        <v>2025.93</v>
      </c>
    </row>
    <row r="17" spans="1:7" ht="13" x14ac:dyDescent="0.15">
      <c r="A17" s="13">
        <v>43734</v>
      </c>
      <c r="B17" s="14" t="str">
        <f>HYPERLINK("https://www.kystandard.com/content/letter-joining-bardstown-rotary-club-years-ago","LETTER: Joining the Bardstown Rotary Club years ago")</f>
        <v>LETTER: Joining the Bardstown Rotary Club years ago</v>
      </c>
      <c r="C17" s="20" t="s">
        <v>14</v>
      </c>
      <c r="D17" s="16" t="s">
        <v>15</v>
      </c>
      <c r="E17" s="16" t="s">
        <v>16</v>
      </c>
      <c r="F17" s="21">
        <v>8643</v>
      </c>
      <c r="G17" s="18">
        <v>737.5</v>
      </c>
    </row>
    <row r="18" spans="1:7" ht="13" x14ac:dyDescent="0.15">
      <c r="A18" s="13">
        <v>43732</v>
      </c>
      <c r="B18" s="25" t="str">
        <f>HYPERLINK("https://www.gobourbon.com/the-kentucky-bourbon-hall-of-fame-honors-six-new-members/","The Kentucky Bourbon Hall of Fame Honors Six New Members")</f>
        <v>The Kentucky Bourbon Hall of Fame Honors Six New Members</v>
      </c>
      <c r="C18" s="15" t="s">
        <v>26</v>
      </c>
      <c r="D18" s="21" t="s">
        <v>10</v>
      </c>
      <c r="E18" s="16"/>
      <c r="F18" s="104" t="s">
        <v>29</v>
      </c>
      <c r="G18" s="104" t="s">
        <v>29</v>
      </c>
    </row>
    <row r="19" spans="1:7" ht="13" x14ac:dyDescent="0.15">
      <c r="A19" s="13">
        <v>43732</v>
      </c>
      <c r="B19" s="26" t="s">
        <v>27</v>
      </c>
      <c r="C19" s="20" t="s">
        <v>13</v>
      </c>
      <c r="D19" s="16" t="s">
        <v>28</v>
      </c>
      <c r="E19" s="16" t="s">
        <v>16</v>
      </c>
      <c r="F19" s="21">
        <v>200</v>
      </c>
      <c r="G19" s="18" t="s">
        <v>29</v>
      </c>
    </row>
    <row r="20" spans="1:7" ht="14" x14ac:dyDescent="0.15">
      <c r="A20" s="27">
        <v>43732</v>
      </c>
      <c r="B20" s="28" t="str">
        <f>HYPERLINK("https://www.bourbonguy.com/blog/2019/9/26/festivals-and-fun-a-september-week-in-kentucky","Festivals and Fun: A September Week in Kentucky")</f>
        <v>Festivals and Fun: A September Week in Kentucky</v>
      </c>
      <c r="C20" s="29" t="s">
        <v>4</v>
      </c>
      <c r="D20" s="21" t="s">
        <v>28</v>
      </c>
      <c r="E20" s="16" t="s">
        <v>16</v>
      </c>
      <c r="F20" s="30">
        <v>9418</v>
      </c>
      <c r="G20" s="18" t="s">
        <v>29</v>
      </c>
    </row>
    <row r="21" spans="1:7" ht="14" x14ac:dyDescent="0.15">
      <c r="A21" s="27">
        <v>43731</v>
      </c>
      <c r="B21" s="31" t="s">
        <v>30</v>
      </c>
      <c r="C21" s="29" t="s">
        <v>31</v>
      </c>
      <c r="D21" s="21" t="s">
        <v>32</v>
      </c>
      <c r="E21" s="21" t="s">
        <v>19</v>
      </c>
      <c r="F21" s="21">
        <v>11172</v>
      </c>
      <c r="G21" s="18">
        <v>412.83</v>
      </c>
    </row>
    <row r="22" spans="1:7" ht="14" x14ac:dyDescent="0.15">
      <c r="A22" s="27">
        <v>43731</v>
      </c>
      <c r="B22" s="28" t="str">
        <f>HYPERLINK("https://www.whas11.com/article/news/local/bardstown-murders-bourbon-festival/417-a8cb7530-3ef4-4eb7-8551-b3ef5ec39de0","Friends of Ballards use Bourbon Festival to raise awareness of unsolved cases")</f>
        <v>Friends of Ballards use Bourbon Festival to raise awareness of unsolved cases</v>
      </c>
      <c r="C22" s="29" t="s">
        <v>33</v>
      </c>
      <c r="D22" s="21" t="s">
        <v>10</v>
      </c>
      <c r="E22" s="21" t="s">
        <v>19</v>
      </c>
      <c r="F22" s="21">
        <v>430471</v>
      </c>
      <c r="G22" s="18">
        <v>99.01</v>
      </c>
    </row>
    <row r="23" spans="1:7" ht="14" x14ac:dyDescent="0.15">
      <c r="A23" s="27">
        <v>43731</v>
      </c>
      <c r="B23" s="31" t="s">
        <v>34</v>
      </c>
      <c r="C23" s="29" t="s">
        <v>31</v>
      </c>
      <c r="D23" s="21" t="s">
        <v>32</v>
      </c>
      <c r="E23" s="21" t="s">
        <v>19</v>
      </c>
      <c r="F23" s="21">
        <v>12432</v>
      </c>
      <c r="G23" s="18">
        <v>354.3</v>
      </c>
    </row>
    <row r="24" spans="1:7" ht="14" x14ac:dyDescent="0.15">
      <c r="A24" s="27">
        <v>43730</v>
      </c>
      <c r="B24" s="31" t="s">
        <v>35</v>
      </c>
      <c r="C24" s="29" t="s">
        <v>36</v>
      </c>
      <c r="D24" s="21" t="s">
        <v>32</v>
      </c>
      <c r="E24" s="21" t="s">
        <v>19</v>
      </c>
      <c r="F24" s="21">
        <v>17829</v>
      </c>
      <c r="G24" s="18">
        <v>632.29</v>
      </c>
    </row>
    <row r="25" spans="1:7" ht="14" x14ac:dyDescent="0.15">
      <c r="A25" s="27">
        <v>43730</v>
      </c>
      <c r="B25" s="31" t="s">
        <v>37</v>
      </c>
      <c r="C25" s="29" t="s">
        <v>36</v>
      </c>
      <c r="D25" s="21" t="s">
        <v>32</v>
      </c>
      <c r="E25" s="21" t="s">
        <v>19</v>
      </c>
      <c r="F25" s="21">
        <v>10799</v>
      </c>
      <c r="G25" s="18">
        <v>439.1</v>
      </c>
    </row>
    <row r="26" spans="1:7" ht="14" x14ac:dyDescent="0.15">
      <c r="A26" s="27">
        <v>43729</v>
      </c>
      <c r="B26" s="31" t="s">
        <v>38</v>
      </c>
      <c r="C26" s="29" t="s">
        <v>39</v>
      </c>
      <c r="D26" s="21" t="s">
        <v>32</v>
      </c>
      <c r="E26" s="21" t="s">
        <v>40</v>
      </c>
      <c r="F26" s="21">
        <v>29813</v>
      </c>
      <c r="G26" s="18">
        <v>1420.42</v>
      </c>
    </row>
    <row r="27" spans="1:7" ht="14" x14ac:dyDescent="0.15">
      <c r="A27" s="27">
        <v>43729</v>
      </c>
      <c r="B27" s="31" t="s">
        <v>41</v>
      </c>
      <c r="C27" s="29" t="s">
        <v>42</v>
      </c>
      <c r="D27" s="21" t="s">
        <v>43</v>
      </c>
      <c r="E27" s="32"/>
      <c r="F27" s="33">
        <v>133500</v>
      </c>
      <c r="G27" s="34" t="s">
        <v>29</v>
      </c>
    </row>
    <row r="28" spans="1:7" ht="14" x14ac:dyDescent="0.15">
      <c r="A28" s="27">
        <v>43729</v>
      </c>
      <c r="B28" s="28" t="str">
        <f>HYPERLINK("https://americanwhiskeymag.com/2019/09/21/kbf-2019-bourbon-barrel-relay-winners-are-crowned/","KBF 2019 Bourbon Barrel Relay winners are crowned")</f>
        <v>KBF 2019 Bourbon Barrel Relay winners are crowned</v>
      </c>
      <c r="C28" s="29" t="s">
        <v>42</v>
      </c>
      <c r="D28" s="21" t="s">
        <v>10</v>
      </c>
      <c r="E28" s="32"/>
      <c r="F28" s="33">
        <v>133500</v>
      </c>
      <c r="G28" s="34" t="s">
        <v>29</v>
      </c>
    </row>
    <row r="29" spans="1:7" ht="14" x14ac:dyDescent="0.15">
      <c r="A29" s="27">
        <v>43729</v>
      </c>
      <c r="B29" s="28" t="str">
        <f>HYPERLINK("https://www.kystandard.com/content/changes-lawn-experience-welcome","Changes to lawn experience welcome")</f>
        <v>Changes to lawn experience welcome</v>
      </c>
      <c r="C29" s="29" t="s">
        <v>21</v>
      </c>
      <c r="D29" s="21" t="s">
        <v>10</v>
      </c>
      <c r="E29" s="21" t="s">
        <v>16</v>
      </c>
      <c r="F29" s="21">
        <v>40559</v>
      </c>
      <c r="G29" s="18">
        <v>9.33</v>
      </c>
    </row>
    <row r="30" spans="1:7" ht="14" x14ac:dyDescent="0.15">
      <c r="A30" s="27">
        <v>43729</v>
      </c>
      <c r="B30" s="31" t="s">
        <v>44</v>
      </c>
      <c r="C30" s="29" t="s">
        <v>45</v>
      </c>
      <c r="D30" s="21" t="s">
        <v>32</v>
      </c>
      <c r="E30" s="21" t="s">
        <v>19</v>
      </c>
      <c r="F30" s="21">
        <v>26318</v>
      </c>
      <c r="G30" s="18">
        <v>821.24</v>
      </c>
    </row>
    <row r="31" spans="1:7" ht="14" x14ac:dyDescent="0.15">
      <c r="A31" s="27">
        <v>43729</v>
      </c>
      <c r="B31" s="31" t="s">
        <v>46</v>
      </c>
      <c r="C31" s="29" t="s">
        <v>47</v>
      </c>
      <c r="D31" s="21" t="s">
        <v>32</v>
      </c>
      <c r="E31" s="21" t="s">
        <v>40</v>
      </c>
      <c r="F31" s="21">
        <v>23878</v>
      </c>
      <c r="G31" s="18">
        <v>695.02</v>
      </c>
    </row>
    <row r="32" spans="1:7" ht="14" x14ac:dyDescent="0.15">
      <c r="A32" s="27">
        <v>43729</v>
      </c>
      <c r="B32" s="31" t="s">
        <v>48</v>
      </c>
      <c r="C32" s="29" t="s">
        <v>49</v>
      </c>
      <c r="D32" s="21" t="s">
        <v>32</v>
      </c>
      <c r="E32" s="21" t="s">
        <v>19</v>
      </c>
      <c r="F32" s="21">
        <v>10969</v>
      </c>
      <c r="G32" s="18">
        <v>317.47000000000003</v>
      </c>
    </row>
    <row r="33" spans="1:7" ht="14" x14ac:dyDescent="0.15">
      <c r="A33" s="27">
        <v>43729</v>
      </c>
      <c r="B33" s="31" t="s">
        <v>50</v>
      </c>
      <c r="C33" s="29" t="s">
        <v>47</v>
      </c>
      <c r="D33" s="21" t="s">
        <v>32</v>
      </c>
      <c r="E33" s="21" t="s">
        <v>40</v>
      </c>
      <c r="F33" s="21">
        <v>6269</v>
      </c>
      <c r="G33" s="18">
        <v>290.02</v>
      </c>
    </row>
    <row r="34" spans="1:7" ht="14" x14ac:dyDescent="0.15">
      <c r="A34" s="27">
        <v>43729</v>
      </c>
      <c r="B34" s="31" t="s">
        <v>51</v>
      </c>
      <c r="C34" s="29" t="s">
        <v>49</v>
      </c>
      <c r="D34" s="21" t="s">
        <v>32</v>
      </c>
      <c r="E34" s="21" t="s">
        <v>19</v>
      </c>
      <c r="F34" s="21">
        <v>3102</v>
      </c>
      <c r="G34" s="18">
        <v>87.72</v>
      </c>
    </row>
    <row r="35" spans="1:7" ht="14" x14ac:dyDescent="0.15">
      <c r="A35" s="27">
        <v>43729</v>
      </c>
      <c r="B35" s="28" t="str">
        <f>HYPERLINK("https://www.kystandard.com/content/changes-lawn-experience-welcome","Changes to lawn experience welcome")</f>
        <v>Changes to lawn experience welcome</v>
      </c>
      <c r="C35" s="29" t="s">
        <v>14</v>
      </c>
      <c r="D35" s="21" t="s">
        <v>15</v>
      </c>
      <c r="E35" s="21" t="s">
        <v>16</v>
      </c>
      <c r="F35" s="21">
        <v>8643</v>
      </c>
      <c r="G35" s="18">
        <v>1786.9</v>
      </c>
    </row>
    <row r="36" spans="1:7" ht="14" x14ac:dyDescent="0.15">
      <c r="A36" s="27">
        <v>43729</v>
      </c>
      <c r="B36" s="28" t="str">
        <f>HYPERLINK("https://www.kystandard.com/content/clydesdales-draw-heavy-crowd","Clydesdales draw a heavy crowd")</f>
        <v>Clydesdales draw a heavy crowd</v>
      </c>
      <c r="C36" s="29" t="s">
        <v>14</v>
      </c>
      <c r="D36" s="21" t="s">
        <v>15</v>
      </c>
      <c r="E36" s="21" t="s">
        <v>16</v>
      </c>
      <c r="F36" s="21">
        <v>8643</v>
      </c>
      <c r="G36" s="18">
        <v>1673.21</v>
      </c>
    </row>
    <row r="37" spans="1:7" ht="14" x14ac:dyDescent="0.15">
      <c r="A37" s="27">
        <v>43728</v>
      </c>
      <c r="B37" s="28" t="str">
        <f>HYPERLINK("https://americanwhiskeymag.com/2019/09/20/kentucky-bourbon-inducts-six-new-members/","Kentucky Bourbon inducts six new members")</f>
        <v>Kentucky Bourbon inducts six new members</v>
      </c>
      <c r="C37" s="29" t="s">
        <v>42</v>
      </c>
      <c r="D37" s="21" t="s">
        <v>10</v>
      </c>
      <c r="E37" s="32"/>
      <c r="F37" s="33">
        <v>133500</v>
      </c>
      <c r="G37" s="34" t="s">
        <v>29</v>
      </c>
    </row>
    <row r="38" spans="1:7" ht="14" x14ac:dyDescent="0.15">
      <c r="A38" s="27">
        <v>43728</v>
      </c>
      <c r="B38" s="31" t="s">
        <v>52</v>
      </c>
      <c r="C38" s="29" t="s">
        <v>49</v>
      </c>
      <c r="D38" s="21" t="s">
        <v>32</v>
      </c>
      <c r="E38" s="21" t="s">
        <v>19</v>
      </c>
      <c r="F38" s="21">
        <v>22078</v>
      </c>
      <c r="G38" s="18">
        <v>1701.84</v>
      </c>
    </row>
    <row r="39" spans="1:7" ht="14" x14ac:dyDescent="0.15">
      <c r="A39" s="27">
        <v>43728</v>
      </c>
      <c r="B39" s="31" t="s">
        <v>53</v>
      </c>
      <c r="C39" s="29" t="s">
        <v>47</v>
      </c>
      <c r="D39" s="21" t="s">
        <v>32</v>
      </c>
      <c r="E39" s="21" t="s">
        <v>40</v>
      </c>
      <c r="F39" s="21">
        <v>27584</v>
      </c>
      <c r="G39" s="18">
        <v>1997.66</v>
      </c>
    </row>
    <row r="40" spans="1:7" ht="14" x14ac:dyDescent="0.15">
      <c r="A40" s="27">
        <v>43728</v>
      </c>
      <c r="B40" s="28" t="str">
        <f>HYPERLINK("https://www.wave3.com/2019/09/20/innagural-brotherhood-ride-honors-fallen-first-responders/","Innagural Brotherhood Ride honors fallen first responders")</f>
        <v>Innagural Brotherhood Ride honors fallen first responders</v>
      </c>
      <c r="C40" s="29" t="s">
        <v>54</v>
      </c>
      <c r="D40" s="21" t="s">
        <v>10</v>
      </c>
      <c r="E40" s="21" t="s">
        <v>19</v>
      </c>
      <c r="F40" s="21">
        <v>429019</v>
      </c>
      <c r="G40" s="18">
        <v>98.67</v>
      </c>
    </row>
    <row r="41" spans="1:7" ht="14" x14ac:dyDescent="0.15">
      <c r="A41" s="27">
        <v>43728</v>
      </c>
      <c r="B41" s="31" t="s">
        <v>55</v>
      </c>
      <c r="C41" s="29" t="s">
        <v>49</v>
      </c>
      <c r="D41" s="21" t="s">
        <v>32</v>
      </c>
      <c r="E41" s="21" t="s">
        <v>19</v>
      </c>
      <c r="F41" s="21">
        <v>34913</v>
      </c>
      <c r="G41" s="18">
        <v>1741.42</v>
      </c>
    </row>
    <row r="42" spans="1:7" ht="14" x14ac:dyDescent="0.15">
      <c r="A42" s="27">
        <v>43728</v>
      </c>
      <c r="B42" s="28" t="str">
        <f>HYPERLINK("https://voice-tribune.com/_/news/kentucky-bourbon-hall-of-fame-inducts-six-new-members/","Kentucky Bourbon Hall of Fame Inducts Six New Members")</f>
        <v>Kentucky Bourbon Hall of Fame Inducts Six New Members</v>
      </c>
      <c r="C42" s="29" t="s">
        <v>56</v>
      </c>
      <c r="D42" s="21" t="s">
        <v>10</v>
      </c>
      <c r="E42" s="21" t="s">
        <v>19</v>
      </c>
      <c r="F42" s="21">
        <v>9629</v>
      </c>
      <c r="G42" s="18">
        <v>2.14</v>
      </c>
    </row>
    <row r="43" spans="1:7" ht="14" x14ac:dyDescent="0.15">
      <c r="A43" s="27">
        <v>43728</v>
      </c>
      <c r="B43" s="31" t="s">
        <v>57</v>
      </c>
      <c r="C43" s="29" t="s">
        <v>49</v>
      </c>
      <c r="D43" s="21" t="s">
        <v>32</v>
      </c>
      <c r="E43" s="21" t="s">
        <v>19</v>
      </c>
      <c r="F43" s="21">
        <v>28835</v>
      </c>
      <c r="G43" s="18">
        <v>1547.92</v>
      </c>
    </row>
    <row r="44" spans="1:7" ht="14" x14ac:dyDescent="0.15">
      <c r="A44" s="27">
        <v>43728</v>
      </c>
      <c r="B44" s="31" t="s">
        <v>58</v>
      </c>
      <c r="C44" s="29" t="s">
        <v>36</v>
      </c>
      <c r="D44" s="21" t="s">
        <v>32</v>
      </c>
      <c r="E44" s="21" t="s">
        <v>19</v>
      </c>
      <c r="F44" s="21">
        <v>51539</v>
      </c>
      <c r="G44" s="18">
        <v>1921.86</v>
      </c>
    </row>
    <row r="45" spans="1:7" ht="14" x14ac:dyDescent="0.15">
      <c r="A45" s="27">
        <v>43728</v>
      </c>
      <c r="B45" s="28" t="str">
        <f>HYPERLINK("https://www.wtvq.com/2019/09/20/kentucky-bourbon-hall-fame-inducts-six-new-members/","Kentucky Bourbon Hall of Fame inducts six new members")</f>
        <v>Kentucky Bourbon Hall of Fame inducts six new members</v>
      </c>
      <c r="C45" s="29" t="s">
        <v>59</v>
      </c>
      <c r="D45" s="21" t="s">
        <v>10</v>
      </c>
      <c r="E45" s="21" t="s">
        <v>40</v>
      </c>
      <c r="F45" s="21">
        <v>61164</v>
      </c>
      <c r="G45" s="18">
        <v>28.14</v>
      </c>
    </row>
    <row r="46" spans="1:7" ht="14" x14ac:dyDescent="0.15">
      <c r="A46" s="27">
        <v>43728</v>
      </c>
      <c r="B46" s="31" t="s">
        <v>35</v>
      </c>
      <c r="C46" s="29" t="s">
        <v>36</v>
      </c>
      <c r="D46" s="21" t="s">
        <v>32</v>
      </c>
      <c r="E46" s="21" t="s">
        <v>19</v>
      </c>
      <c r="F46" s="21">
        <v>23967</v>
      </c>
      <c r="G46" s="18">
        <v>849.32</v>
      </c>
    </row>
    <row r="47" spans="1:7" ht="14" x14ac:dyDescent="0.15">
      <c r="A47" s="27">
        <v>43728</v>
      </c>
      <c r="B47" s="31" t="s">
        <v>60</v>
      </c>
      <c r="C47" s="29" t="s">
        <v>49</v>
      </c>
      <c r="D47" s="21" t="s">
        <v>32</v>
      </c>
      <c r="E47" s="21" t="s">
        <v>19</v>
      </c>
      <c r="F47" s="21">
        <v>13101</v>
      </c>
      <c r="G47" s="18">
        <v>436.46</v>
      </c>
    </row>
    <row r="48" spans="1:7" ht="14" x14ac:dyDescent="0.15">
      <c r="A48" s="27">
        <v>43728</v>
      </c>
      <c r="B48" s="31" t="s">
        <v>61</v>
      </c>
      <c r="C48" s="29" t="s">
        <v>49</v>
      </c>
      <c r="D48" s="21" t="s">
        <v>32</v>
      </c>
      <c r="E48" s="21" t="s">
        <v>19</v>
      </c>
      <c r="F48" s="21">
        <v>5825</v>
      </c>
      <c r="G48" s="18">
        <v>228.16</v>
      </c>
    </row>
    <row r="49" spans="1:251" ht="14" x14ac:dyDescent="0.15">
      <c r="A49" s="27">
        <v>43728</v>
      </c>
      <c r="B49" s="31" t="s">
        <v>62</v>
      </c>
      <c r="C49" s="29" t="s">
        <v>36</v>
      </c>
      <c r="D49" s="21" t="s">
        <v>32</v>
      </c>
      <c r="E49" s="21" t="s">
        <v>19</v>
      </c>
      <c r="F49" s="21">
        <v>6105</v>
      </c>
      <c r="G49" s="18">
        <v>195.84</v>
      </c>
    </row>
    <row r="50" spans="1:251" ht="14" x14ac:dyDescent="0.15">
      <c r="A50" s="27">
        <v>43728</v>
      </c>
      <c r="B50" s="28" t="str">
        <f>HYPERLINK("https://www.kystandard.com/content/something-more-straight-pour","Something more than a straight pour")</f>
        <v>Something more than a straight pour</v>
      </c>
      <c r="C50" s="29" t="s">
        <v>14</v>
      </c>
      <c r="D50" s="21" t="s">
        <v>15</v>
      </c>
      <c r="E50" s="21" t="s">
        <v>16</v>
      </c>
      <c r="F50" s="21">
        <v>8643</v>
      </c>
      <c r="G50" s="18">
        <v>2247.4699999999998</v>
      </c>
    </row>
    <row r="51" spans="1:251" ht="14" x14ac:dyDescent="0.15">
      <c r="A51" s="27">
        <v>43727</v>
      </c>
      <c r="B51" s="31" t="s">
        <v>63</v>
      </c>
      <c r="C51" s="29" t="s">
        <v>36</v>
      </c>
      <c r="D51" s="21" t="s">
        <v>32</v>
      </c>
      <c r="E51" s="21" t="s">
        <v>19</v>
      </c>
      <c r="F51" s="21">
        <v>46764</v>
      </c>
      <c r="G51" s="18">
        <v>3180.04</v>
      </c>
    </row>
    <row r="52" spans="1:251" ht="14" x14ac:dyDescent="0.15">
      <c r="A52" s="27">
        <v>43727</v>
      </c>
      <c r="B52" s="31" t="s">
        <v>63</v>
      </c>
      <c r="C52" s="29" t="s">
        <v>36</v>
      </c>
      <c r="D52" s="21" t="s">
        <v>32</v>
      </c>
      <c r="E52" s="21" t="s">
        <v>19</v>
      </c>
      <c r="F52" s="21">
        <v>46764</v>
      </c>
      <c r="G52" s="18">
        <v>3180.04</v>
      </c>
    </row>
    <row r="53" spans="1:251" ht="14" x14ac:dyDescent="0.15">
      <c r="A53" s="27">
        <v>43727</v>
      </c>
      <c r="B53" s="28" t="str">
        <f>HYPERLINK("https://www.msn.com/en-us/travel/article/kentucky-bourbon-festival-returns-for-28th-year/ar-AAHy38p","Kentucky Bourbon Festival returns for 28th year")</f>
        <v>Kentucky Bourbon Festival returns for 28th year</v>
      </c>
      <c r="C53" s="29" t="s">
        <v>64</v>
      </c>
      <c r="D53" s="21"/>
      <c r="E53" s="21"/>
      <c r="F53" s="21">
        <v>712</v>
      </c>
      <c r="G53" s="18">
        <v>134.4</v>
      </c>
    </row>
    <row r="54" spans="1:251" ht="14" x14ac:dyDescent="0.15">
      <c r="A54" s="27">
        <v>43727</v>
      </c>
      <c r="B54" s="28" t="str">
        <f>HYPERLINK("https://www.wlky.com/article/kentucky-bourbon-festival-returns-for-28th-year/29132246","Kentucky Bourbon Festival returns for 28th year")</f>
        <v>Kentucky Bourbon Festival returns for 28th year</v>
      </c>
      <c r="C54" s="29" t="s">
        <v>65</v>
      </c>
      <c r="D54" s="21" t="s">
        <v>10</v>
      </c>
      <c r="E54" s="21" t="s">
        <v>19</v>
      </c>
      <c r="F54" s="21">
        <v>864986</v>
      </c>
      <c r="G54" s="18">
        <v>397.89</v>
      </c>
    </row>
    <row r="55" spans="1:251" ht="14" x14ac:dyDescent="0.15">
      <c r="A55" s="27">
        <v>43727</v>
      </c>
      <c r="B55" s="28" t="str">
        <f>HYPERLINK("https://www.kystandard.com/content/2019-bourbon-festival-begins-welcome","2019 Bourbon Festival begins with welcome")</f>
        <v>2019 Bourbon Festival begins with welcome</v>
      </c>
      <c r="C55" s="29" t="s">
        <v>21</v>
      </c>
      <c r="D55" s="21" t="s">
        <v>10</v>
      </c>
      <c r="E55" s="21" t="s">
        <v>16</v>
      </c>
      <c r="F55" s="21">
        <v>40559</v>
      </c>
      <c r="G55" s="18">
        <v>9.33</v>
      </c>
    </row>
    <row r="56" spans="1:251" ht="14" x14ac:dyDescent="0.15">
      <c r="A56" s="35">
        <v>43727</v>
      </c>
      <c r="B56" s="36" t="str">
        <f>HYPERLINK("https://kybourbontrail.com/kentucky-bourbon-hall-of-fame-inducts-six-new-members-bestows-lifetime-achievement-award/","Kentucky Bourbon Hall of Fame Inducts Six New Members &amp; Bestows Lifetime Achievement Award")</f>
        <v>Kentucky Bourbon Hall of Fame Inducts Six New Members &amp; Bestows Lifetime Achievement Award</v>
      </c>
      <c r="C56" s="37" t="s">
        <v>66</v>
      </c>
      <c r="D56" s="38"/>
      <c r="E56" s="38"/>
      <c r="F56" s="39" t="s">
        <v>29</v>
      </c>
      <c r="G56" s="40" t="s">
        <v>29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ht="14" x14ac:dyDescent="0.15">
      <c r="A57" s="27">
        <v>43727</v>
      </c>
      <c r="B57" s="31" t="s">
        <v>67</v>
      </c>
      <c r="C57" s="29" t="s">
        <v>68</v>
      </c>
      <c r="D57" s="21" t="s">
        <v>32</v>
      </c>
      <c r="E57" s="21" t="s">
        <v>40</v>
      </c>
      <c r="F57" s="21">
        <v>48189</v>
      </c>
      <c r="G57" s="18">
        <v>2630.43</v>
      </c>
    </row>
    <row r="58" spans="1:251" ht="14" x14ac:dyDescent="0.15">
      <c r="A58" s="27">
        <v>43727</v>
      </c>
      <c r="B58" s="31" t="s">
        <v>69</v>
      </c>
      <c r="C58" s="29" t="s">
        <v>36</v>
      </c>
      <c r="D58" s="21" t="s">
        <v>32</v>
      </c>
      <c r="E58" s="21" t="s">
        <v>19</v>
      </c>
      <c r="F58" s="21">
        <v>57964</v>
      </c>
      <c r="G58" s="18">
        <v>3001.24</v>
      </c>
    </row>
    <row r="59" spans="1:251" ht="14" x14ac:dyDescent="0.15">
      <c r="A59" s="27">
        <v>43727</v>
      </c>
      <c r="B59" s="31" t="s">
        <v>69</v>
      </c>
      <c r="C59" s="29" t="s">
        <v>36</v>
      </c>
      <c r="D59" s="21" t="s">
        <v>32</v>
      </c>
      <c r="E59" s="21" t="s">
        <v>19</v>
      </c>
      <c r="F59" s="21">
        <v>57964</v>
      </c>
      <c r="G59" s="18">
        <v>3001.24</v>
      </c>
    </row>
    <row r="60" spans="1:251" ht="14" x14ac:dyDescent="0.15">
      <c r="A60" s="27">
        <v>43727</v>
      </c>
      <c r="B60" s="31" t="s">
        <v>70</v>
      </c>
      <c r="C60" s="29" t="s">
        <v>36</v>
      </c>
      <c r="D60" s="21" t="s">
        <v>32</v>
      </c>
      <c r="E60" s="21" t="s">
        <v>19</v>
      </c>
      <c r="F60" s="21">
        <v>62245</v>
      </c>
      <c r="G60" s="18">
        <v>2337.3000000000002</v>
      </c>
    </row>
    <row r="61" spans="1:251" ht="14" x14ac:dyDescent="0.15">
      <c r="A61" s="27">
        <v>43727</v>
      </c>
      <c r="B61" s="31" t="s">
        <v>71</v>
      </c>
      <c r="C61" s="29" t="s">
        <v>45</v>
      </c>
      <c r="D61" s="21" t="s">
        <v>32</v>
      </c>
      <c r="E61" s="21" t="s">
        <v>19</v>
      </c>
      <c r="F61" s="21">
        <v>5948</v>
      </c>
      <c r="G61" s="18">
        <v>214.11</v>
      </c>
    </row>
    <row r="62" spans="1:251" ht="14" x14ac:dyDescent="0.15">
      <c r="A62" s="27">
        <v>43727</v>
      </c>
      <c r="B62" s="31" t="s">
        <v>72</v>
      </c>
      <c r="C62" s="29" t="s">
        <v>49</v>
      </c>
      <c r="D62" s="21" t="s">
        <v>32</v>
      </c>
      <c r="E62" s="21" t="s">
        <v>19</v>
      </c>
      <c r="F62" s="21">
        <v>20880</v>
      </c>
      <c r="G62" s="18">
        <v>860.22</v>
      </c>
    </row>
    <row r="63" spans="1:251" ht="14" x14ac:dyDescent="0.15">
      <c r="A63" s="27">
        <v>43727</v>
      </c>
      <c r="B63" s="31" t="s">
        <v>73</v>
      </c>
      <c r="C63" s="29" t="s">
        <v>74</v>
      </c>
      <c r="D63" s="21" t="s">
        <v>32</v>
      </c>
      <c r="E63" s="21" t="s">
        <v>75</v>
      </c>
      <c r="F63" s="21">
        <v>100</v>
      </c>
      <c r="G63" s="18">
        <v>240</v>
      </c>
    </row>
    <row r="64" spans="1:251" ht="14" x14ac:dyDescent="0.15">
      <c r="A64" s="27">
        <v>43727</v>
      </c>
      <c r="B64" s="31" t="s">
        <v>44</v>
      </c>
      <c r="C64" s="29" t="s">
        <v>45</v>
      </c>
      <c r="D64" s="21" t="s">
        <v>32</v>
      </c>
      <c r="E64" s="21" t="s">
        <v>19</v>
      </c>
      <c r="F64" s="21">
        <v>23856</v>
      </c>
      <c r="G64" s="18">
        <v>912.4</v>
      </c>
    </row>
    <row r="65" spans="1:251" ht="14" x14ac:dyDescent="0.15">
      <c r="A65" s="27">
        <v>43727</v>
      </c>
      <c r="B65" s="31" t="s">
        <v>76</v>
      </c>
      <c r="C65" s="29" t="s">
        <v>49</v>
      </c>
      <c r="D65" s="21" t="s">
        <v>32</v>
      </c>
      <c r="E65" s="21" t="s">
        <v>19</v>
      </c>
      <c r="F65" s="21">
        <v>15044</v>
      </c>
      <c r="G65" s="18">
        <v>499</v>
      </c>
    </row>
    <row r="66" spans="1:251" ht="14" x14ac:dyDescent="0.15">
      <c r="A66" s="27">
        <v>43727</v>
      </c>
      <c r="B66" s="31" t="s">
        <v>60</v>
      </c>
      <c r="C66" s="29" t="s">
        <v>49</v>
      </c>
      <c r="D66" s="21" t="s">
        <v>32</v>
      </c>
      <c r="E66" s="21" t="s">
        <v>19</v>
      </c>
      <c r="F66" s="21">
        <v>11672</v>
      </c>
      <c r="G66" s="18">
        <v>378.68</v>
      </c>
    </row>
    <row r="67" spans="1:251" ht="14" x14ac:dyDescent="0.15">
      <c r="A67" s="27">
        <v>43727</v>
      </c>
      <c r="B67" s="31" t="s">
        <v>60</v>
      </c>
      <c r="C67" s="29" t="s">
        <v>49</v>
      </c>
      <c r="D67" s="21" t="s">
        <v>32</v>
      </c>
      <c r="E67" s="21" t="s">
        <v>19</v>
      </c>
      <c r="F67" s="21">
        <v>11672</v>
      </c>
      <c r="G67" s="18">
        <v>378.68</v>
      </c>
    </row>
    <row r="68" spans="1:251" ht="14" x14ac:dyDescent="0.15">
      <c r="A68" s="27">
        <v>43727</v>
      </c>
      <c r="B68" s="31" t="s">
        <v>77</v>
      </c>
      <c r="C68" s="29" t="s">
        <v>45</v>
      </c>
      <c r="D68" s="21" t="s">
        <v>32</v>
      </c>
      <c r="E68" s="21" t="s">
        <v>19</v>
      </c>
      <c r="F68" s="21">
        <v>12488</v>
      </c>
      <c r="G68" s="18">
        <v>510.92</v>
      </c>
    </row>
    <row r="69" spans="1:251" ht="14" x14ac:dyDescent="0.15">
      <c r="A69" s="27">
        <v>43727</v>
      </c>
      <c r="B69" s="31" t="s">
        <v>78</v>
      </c>
      <c r="C69" s="29" t="s">
        <v>79</v>
      </c>
      <c r="D69" s="21" t="s">
        <v>32</v>
      </c>
      <c r="E69" s="21" t="s">
        <v>75</v>
      </c>
      <c r="F69" s="21">
        <v>4655</v>
      </c>
      <c r="G69" s="18">
        <v>212.96</v>
      </c>
    </row>
    <row r="70" spans="1:251" ht="14" x14ac:dyDescent="0.15">
      <c r="A70" s="27">
        <v>43727</v>
      </c>
      <c r="B70" s="31" t="s">
        <v>61</v>
      </c>
      <c r="C70" s="29" t="s">
        <v>49</v>
      </c>
      <c r="D70" s="21" t="s">
        <v>32</v>
      </c>
      <c r="E70" s="21" t="s">
        <v>19</v>
      </c>
      <c r="F70" s="21">
        <v>9033</v>
      </c>
      <c r="G70" s="18">
        <v>292.82</v>
      </c>
    </row>
    <row r="71" spans="1:251" ht="14" x14ac:dyDescent="0.15">
      <c r="A71" s="27">
        <v>43727</v>
      </c>
      <c r="B71" s="28" t="str">
        <f>HYPERLINK("https://www.wave3.com/2019/09/19/bardstown-bars-hopeful-hours-will-change-future/","Bardstown bars hopeful hours will change in the future")</f>
        <v>Bardstown bars hopeful hours will change in the future</v>
      </c>
      <c r="C71" s="29" t="s">
        <v>54</v>
      </c>
      <c r="D71" s="21" t="s">
        <v>10</v>
      </c>
      <c r="E71" s="21" t="s">
        <v>19</v>
      </c>
      <c r="F71" s="21">
        <v>429019</v>
      </c>
      <c r="G71" s="18">
        <v>98.67</v>
      </c>
    </row>
    <row r="72" spans="1:251" ht="14" x14ac:dyDescent="0.15">
      <c r="A72" s="27">
        <v>43727</v>
      </c>
      <c r="B72" s="31" t="s">
        <v>80</v>
      </c>
      <c r="C72" s="29" t="s">
        <v>45</v>
      </c>
      <c r="D72" s="21" t="s">
        <v>32</v>
      </c>
      <c r="E72" s="21" t="s">
        <v>19</v>
      </c>
      <c r="F72" s="21">
        <v>9893</v>
      </c>
      <c r="G72" s="18">
        <v>399.62</v>
      </c>
    </row>
    <row r="73" spans="1:251" ht="14" x14ac:dyDescent="0.15">
      <c r="A73" s="27">
        <v>43727</v>
      </c>
      <c r="B73" s="31" t="s">
        <v>81</v>
      </c>
      <c r="C73" s="29" t="s">
        <v>14</v>
      </c>
      <c r="D73" s="21" t="s">
        <v>15</v>
      </c>
      <c r="E73" s="21" t="s">
        <v>16</v>
      </c>
      <c r="F73" s="21">
        <v>8643</v>
      </c>
      <c r="G73" s="18">
        <v>1979.29</v>
      </c>
    </row>
    <row r="74" spans="1:251" ht="14" x14ac:dyDescent="0.15">
      <c r="A74" s="27">
        <v>43727</v>
      </c>
      <c r="B74" s="28" t="str">
        <f>HYPERLINK("https://www.kystandard.com/content/2019-bourbon-festival-begins-welcome","2019 Bourbon Festival begins with welcome")</f>
        <v>2019 Bourbon Festival begins with welcome</v>
      </c>
      <c r="C74" s="29" t="s">
        <v>14</v>
      </c>
      <c r="D74" s="21" t="s">
        <v>15</v>
      </c>
      <c r="E74" s="21" t="s">
        <v>16</v>
      </c>
      <c r="F74" s="21">
        <v>8643</v>
      </c>
      <c r="G74" s="18">
        <v>1227.22</v>
      </c>
    </row>
    <row r="75" spans="1:251" ht="14" x14ac:dyDescent="0.15">
      <c r="A75" s="27">
        <v>43727</v>
      </c>
      <c r="B75" s="28" t="str">
        <f>HYPERLINK("https://www.kystandard.com/content/bardstown-launches-new-walking-tour-focused-bourbon-heritage","Bardstown launches new walking tour focused on bourbon heritage")</f>
        <v>Bardstown launches new walking tour focused on bourbon heritage</v>
      </c>
      <c r="C75" s="29" t="s">
        <v>14</v>
      </c>
      <c r="D75" s="21" t="s">
        <v>15</v>
      </c>
      <c r="E75" s="21" t="s">
        <v>16</v>
      </c>
      <c r="F75" s="21">
        <v>8643</v>
      </c>
      <c r="G75" s="18">
        <v>1291.3499999999999</v>
      </c>
    </row>
    <row r="76" spans="1:251" ht="13" x14ac:dyDescent="0.15">
      <c r="A76" s="41">
        <v>43726</v>
      </c>
      <c r="B76" s="42" t="str">
        <f>HYPERLINK("https://spectrumnews1.com/ky/lexington/news/2019/09/18/kentucky-bourbon","Celebrating Bourbon in Bardstown")</f>
        <v>Celebrating Bourbon in Bardstown</v>
      </c>
      <c r="C76" s="16" t="s">
        <v>82</v>
      </c>
      <c r="D76" s="21" t="s">
        <v>32</v>
      </c>
      <c r="E76" s="16" t="s">
        <v>83</v>
      </c>
      <c r="F76" s="21">
        <v>29850</v>
      </c>
      <c r="G76" s="18">
        <v>2154.98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  <c r="ID76" s="43"/>
      <c r="IE76" s="43"/>
      <c r="IF76" s="43"/>
      <c r="IG76" s="43"/>
      <c r="IH76" s="43"/>
      <c r="II76" s="43"/>
      <c r="IJ76" s="43"/>
      <c r="IK76" s="43"/>
      <c r="IL76" s="43"/>
      <c r="IM76" s="43"/>
      <c r="IN76" s="43"/>
      <c r="IO76" s="43"/>
      <c r="IP76" s="43"/>
      <c r="IQ76" s="43"/>
    </row>
    <row r="77" spans="1:251" ht="14" x14ac:dyDescent="0.15">
      <c r="A77" s="27">
        <v>43726</v>
      </c>
      <c r="B77" s="28" t="str">
        <f>HYPERLINK("https://www.wdrb.com/news/nelson-county-sheriff-s-taxi-cruiser-hybrid-will-send-message/article_988cad02-da5b-11e9-a5b1-dfea234b8ef4.html","Nelson County Sheriff's taxi-cruiser hybrid will send message during Kentucky Bourbon Festival")</f>
        <v>Nelson County Sheriff's taxi-cruiser hybrid will send message during Kentucky Bourbon Festival</v>
      </c>
      <c r="C77" s="29" t="s">
        <v>84</v>
      </c>
      <c r="D77" s="21" t="s">
        <v>10</v>
      </c>
      <c r="E77" s="21" t="s">
        <v>19</v>
      </c>
      <c r="F77" s="21">
        <v>1177366</v>
      </c>
      <c r="G77" s="18">
        <v>270.79000000000002</v>
      </c>
    </row>
    <row r="78" spans="1:251" ht="14" x14ac:dyDescent="0.15">
      <c r="A78" s="27">
        <v>43726</v>
      </c>
      <c r="B78" s="31" t="s">
        <v>52</v>
      </c>
      <c r="C78" s="29" t="s">
        <v>49</v>
      </c>
      <c r="D78" s="21" t="s">
        <v>32</v>
      </c>
      <c r="E78" s="21" t="s">
        <v>19</v>
      </c>
      <c r="F78" s="21">
        <v>29850</v>
      </c>
      <c r="G78" s="18">
        <v>2154.98</v>
      </c>
    </row>
    <row r="79" spans="1:251" ht="14" x14ac:dyDescent="0.15">
      <c r="A79" s="27">
        <v>43726</v>
      </c>
      <c r="B79" s="31" t="s">
        <v>52</v>
      </c>
      <c r="C79" s="29" t="s">
        <v>49</v>
      </c>
      <c r="D79" s="21" t="s">
        <v>32</v>
      </c>
      <c r="E79" s="21" t="s">
        <v>19</v>
      </c>
      <c r="F79" s="21">
        <v>29850</v>
      </c>
      <c r="G79" s="18">
        <v>2154.98</v>
      </c>
    </row>
    <row r="80" spans="1:251" ht="14" x14ac:dyDescent="0.15">
      <c r="A80" s="27">
        <v>43726</v>
      </c>
      <c r="B80" s="31" t="s">
        <v>85</v>
      </c>
      <c r="C80" s="29" t="s">
        <v>45</v>
      </c>
      <c r="D80" s="21" t="s">
        <v>32</v>
      </c>
      <c r="E80" s="21" t="s">
        <v>19</v>
      </c>
      <c r="F80" s="21">
        <v>49587</v>
      </c>
      <c r="G80" s="18">
        <v>4546.6099999999997</v>
      </c>
    </row>
    <row r="81" spans="1:251" ht="14" x14ac:dyDescent="0.15">
      <c r="A81" s="27">
        <v>43726</v>
      </c>
      <c r="B81" s="31" t="s">
        <v>86</v>
      </c>
      <c r="C81" s="29" t="s">
        <v>33</v>
      </c>
      <c r="D81" s="21" t="s">
        <v>10</v>
      </c>
      <c r="E81" s="21" t="s">
        <v>19</v>
      </c>
      <c r="F81" s="21">
        <v>430471</v>
      </c>
      <c r="G81" s="18">
        <v>99.01</v>
      </c>
    </row>
    <row r="82" spans="1:251" ht="14" x14ac:dyDescent="0.15">
      <c r="A82" s="27">
        <v>43726</v>
      </c>
      <c r="B82" s="31" t="s">
        <v>50</v>
      </c>
      <c r="C82" s="29" t="s">
        <v>47</v>
      </c>
      <c r="D82" s="21" t="s">
        <v>32</v>
      </c>
      <c r="E82" s="21" t="s">
        <v>40</v>
      </c>
      <c r="F82" s="21">
        <v>11235</v>
      </c>
      <c r="G82" s="18">
        <v>511.88</v>
      </c>
    </row>
    <row r="83" spans="1:251" ht="14" x14ac:dyDescent="0.15">
      <c r="A83" s="27">
        <v>43726</v>
      </c>
      <c r="B83" s="44" t="s">
        <v>87</v>
      </c>
      <c r="C83" s="29" t="s">
        <v>88</v>
      </c>
      <c r="D83" s="21" t="s">
        <v>10</v>
      </c>
      <c r="E83" s="21" t="s">
        <v>40</v>
      </c>
      <c r="F83" s="21">
        <v>1503</v>
      </c>
      <c r="G83" s="18">
        <v>10.37</v>
      </c>
    </row>
    <row r="84" spans="1:251" ht="14" x14ac:dyDescent="0.15">
      <c r="A84" s="27">
        <v>43726</v>
      </c>
      <c r="B84" s="31" t="s">
        <v>34</v>
      </c>
      <c r="C84" s="29" t="s">
        <v>31</v>
      </c>
      <c r="D84" s="21" t="s">
        <v>32</v>
      </c>
      <c r="E84" s="21" t="s">
        <v>19</v>
      </c>
      <c r="F84" s="21">
        <v>3766</v>
      </c>
      <c r="G84" s="18">
        <v>159.53</v>
      </c>
    </row>
    <row r="85" spans="1:251" ht="14" x14ac:dyDescent="0.15">
      <c r="A85" s="27">
        <v>43726</v>
      </c>
      <c r="B85" s="31" t="s">
        <v>89</v>
      </c>
      <c r="C85" s="29" t="s">
        <v>47</v>
      </c>
      <c r="D85" s="21" t="s">
        <v>32</v>
      </c>
      <c r="E85" s="21" t="s">
        <v>40</v>
      </c>
      <c r="F85" s="21">
        <v>5111</v>
      </c>
      <c r="G85" s="18">
        <v>252.68</v>
      </c>
    </row>
    <row r="86" spans="1:251" ht="14" x14ac:dyDescent="0.15">
      <c r="A86" s="27">
        <v>43726</v>
      </c>
      <c r="B86" s="31" t="s">
        <v>34</v>
      </c>
      <c r="C86" s="29" t="s">
        <v>31</v>
      </c>
      <c r="D86" s="21" t="s">
        <v>32</v>
      </c>
      <c r="E86" s="21" t="s">
        <v>19</v>
      </c>
      <c r="F86" s="21">
        <v>2985</v>
      </c>
      <c r="G86" s="18">
        <v>87.98</v>
      </c>
    </row>
    <row r="87" spans="1:251" ht="14" x14ac:dyDescent="0.15">
      <c r="A87" s="27">
        <v>43726</v>
      </c>
      <c r="B87" s="28" t="str">
        <f>HYPERLINK("https://peggynoestevens.com/kentucky-bourbon-hall-of-fame-to-induct-six-new-members/","Kentucky Bourbon Hall of Fame to Induct Six New Members")</f>
        <v>Kentucky Bourbon Hall of Fame to Induct Six New Members</v>
      </c>
      <c r="C87" s="29" t="s">
        <v>90</v>
      </c>
      <c r="D87" s="21" t="s">
        <v>10</v>
      </c>
      <c r="E87" s="21" t="s">
        <v>19</v>
      </c>
      <c r="F87" s="21" t="s">
        <v>29</v>
      </c>
      <c r="G87" s="18" t="s">
        <v>29</v>
      </c>
    </row>
    <row r="88" spans="1:251" ht="14" x14ac:dyDescent="0.15">
      <c r="A88" s="27">
        <v>43726</v>
      </c>
      <c r="B88" s="31" t="s">
        <v>91</v>
      </c>
      <c r="C88" s="29" t="s">
        <v>33</v>
      </c>
      <c r="D88" s="21" t="s">
        <v>10</v>
      </c>
      <c r="E88" s="21" t="s">
        <v>19</v>
      </c>
      <c r="F88" s="21">
        <v>430471</v>
      </c>
      <c r="G88" s="18">
        <v>99.01</v>
      </c>
    </row>
    <row r="89" spans="1:251" ht="14" x14ac:dyDescent="0.15">
      <c r="A89" s="27">
        <v>43725</v>
      </c>
      <c r="B89" s="31" t="s">
        <v>92</v>
      </c>
      <c r="C89" s="29" t="s">
        <v>21</v>
      </c>
      <c r="D89" s="21" t="s">
        <v>10</v>
      </c>
      <c r="E89" s="21" t="s">
        <v>16</v>
      </c>
      <c r="F89" s="21">
        <v>1352</v>
      </c>
      <c r="G89" s="18">
        <v>9.33</v>
      </c>
    </row>
    <row r="90" spans="1:251" ht="14" x14ac:dyDescent="0.15">
      <c r="A90" s="27">
        <v>43725</v>
      </c>
      <c r="B90" s="31" t="s">
        <v>57</v>
      </c>
      <c r="C90" s="29" t="s">
        <v>49</v>
      </c>
      <c r="D90" s="21" t="s">
        <v>32</v>
      </c>
      <c r="E90" s="21" t="s">
        <v>19</v>
      </c>
      <c r="F90" s="21">
        <v>36029</v>
      </c>
      <c r="G90" s="18">
        <v>1760.88</v>
      </c>
    </row>
    <row r="91" spans="1:251" ht="14" x14ac:dyDescent="0.15">
      <c r="A91" s="27">
        <v>43725</v>
      </c>
      <c r="B91" s="31" t="s">
        <v>57</v>
      </c>
      <c r="C91" s="29" t="s">
        <v>49</v>
      </c>
      <c r="D91" s="21" t="s">
        <v>32</v>
      </c>
      <c r="E91" s="21" t="s">
        <v>19</v>
      </c>
      <c r="F91" s="21">
        <v>36029</v>
      </c>
      <c r="G91" s="18">
        <v>1760.88</v>
      </c>
    </row>
    <row r="92" spans="1:251" ht="14" x14ac:dyDescent="0.15">
      <c r="A92" s="27">
        <v>43725</v>
      </c>
      <c r="B92" s="31" t="s">
        <v>93</v>
      </c>
      <c r="C92" s="29" t="s">
        <v>65</v>
      </c>
      <c r="D92" s="21" t="s">
        <v>10</v>
      </c>
      <c r="E92" s="21" t="s">
        <v>19</v>
      </c>
      <c r="F92" s="21">
        <v>864986</v>
      </c>
      <c r="G92" s="18">
        <v>397.89</v>
      </c>
    </row>
    <row r="93" spans="1:251" ht="14" x14ac:dyDescent="0.15">
      <c r="A93" s="27">
        <v>43725</v>
      </c>
      <c r="B93" s="31" t="s">
        <v>94</v>
      </c>
      <c r="C93" s="29" t="s">
        <v>95</v>
      </c>
      <c r="D93" s="21" t="s">
        <v>10</v>
      </c>
      <c r="E93" s="21" t="s">
        <v>96</v>
      </c>
      <c r="F93" s="21">
        <v>11837</v>
      </c>
      <c r="G93" s="18">
        <v>2.72</v>
      </c>
    </row>
    <row r="94" spans="1:251" ht="14" x14ac:dyDescent="0.15">
      <c r="A94" s="27">
        <v>43725</v>
      </c>
      <c r="B94" s="31" t="s">
        <v>97</v>
      </c>
      <c r="C94" s="29" t="s">
        <v>98</v>
      </c>
      <c r="D94" s="21" t="s">
        <v>10</v>
      </c>
      <c r="E94" s="32"/>
      <c r="F94" s="21">
        <v>76</v>
      </c>
      <c r="G94" s="18">
        <v>0.02</v>
      </c>
    </row>
    <row r="95" spans="1:251" ht="14" x14ac:dyDescent="0.15">
      <c r="A95" s="27">
        <v>43725</v>
      </c>
      <c r="B95" s="31" t="s">
        <v>99</v>
      </c>
      <c r="C95" s="29" t="s">
        <v>17</v>
      </c>
      <c r="D95" s="21" t="s">
        <v>18</v>
      </c>
      <c r="E95" s="21" t="s">
        <v>19</v>
      </c>
      <c r="F95" s="21">
        <v>11644</v>
      </c>
      <c r="G95" s="18">
        <v>2.68</v>
      </c>
    </row>
    <row r="96" spans="1:251" ht="14" x14ac:dyDescent="0.15">
      <c r="A96" s="35">
        <v>43725</v>
      </c>
      <c r="B96" s="45" t="s">
        <v>100</v>
      </c>
      <c r="C96" s="46" t="s">
        <v>101</v>
      </c>
      <c r="D96" s="39" t="s">
        <v>10</v>
      </c>
      <c r="E96" s="39" t="s">
        <v>40</v>
      </c>
      <c r="F96" s="39">
        <v>31149</v>
      </c>
      <c r="G96" s="40">
        <v>7.16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</row>
    <row r="97" spans="1:7" ht="14" x14ac:dyDescent="0.15">
      <c r="A97" s="27">
        <v>43725</v>
      </c>
      <c r="B97" s="28" t="str">
        <f>HYPERLINK("https://www.kystandard.com/content/kentucky-brotherhood-ride-leave-bardstown-friday","Kentucky Brotherhood Ride to leave from Bardstown Friday")</f>
        <v>Kentucky Brotherhood Ride to leave from Bardstown Friday</v>
      </c>
      <c r="C97" s="29" t="s">
        <v>14</v>
      </c>
      <c r="D97" s="21" t="s">
        <v>15</v>
      </c>
      <c r="E97" s="21" t="s">
        <v>16</v>
      </c>
      <c r="F97" s="21">
        <v>8643</v>
      </c>
      <c r="G97" s="18">
        <v>1017.34</v>
      </c>
    </row>
    <row r="98" spans="1:7" ht="14" x14ac:dyDescent="0.15">
      <c r="A98" s="27">
        <v>43724</v>
      </c>
      <c r="B98" s="28" t="str">
        <f>HYPERLINK("https://kybourbontrail.com/kentucky-bourbon-hall-of-fame-to-induct-six-new-members-bestow-lifetime-achievement-award/","Kentucky Bourbon Hall of Fame To Induct Six New Members &amp; Bestow Lifetime Achievement Award")</f>
        <v>Kentucky Bourbon Hall of Fame To Induct Six New Members &amp; Bestow Lifetime Achievement Award</v>
      </c>
      <c r="C98" s="29" t="s">
        <v>66</v>
      </c>
      <c r="D98" s="32"/>
      <c r="E98" s="32"/>
      <c r="F98" s="21" t="s">
        <v>29</v>
      </c>
      <c r="G98" s="18" t="s">
        <v>29</v>
      </c>
    </row>
    <row r="99" spans="1:7" ht="14" x14ac:dyDescent="0.15">
      <c r="A99" s="27">
        <v>43724</v>
      </c>
      <c r="B99" s="28" t="str">
        <f>HYPERLINK("https://www.whas11.com/article/news/local/budweiser-clydesdales-to-visit-bardstown-for-kentucky-bourbon-festival/417-364fac02-e392-4307-8182-558a6f294fc1","Budweiser Clydesdales here for Bourbon Festival")</f>
        <v>Budweiser Clydesdales here for Bourbon Festival</v>
      </c>
      <c r="C99" s="29" t="s">
        <v>33</v>
      </c>
      <c r="D99" s="21" t="s">
        <v>10</v>
      </c>
      <c r="E99" s="21"/>
      <c r="F99" s="17">
        <v>1601</v>
      </c>
      <c r="G99" s="18">
        <v>500</v>
      </c>
    </row>
    <row r="100" spans="1:7" ht="14" x14ac:dyDescent="0.15">
      <c r="A100" s="27">
        <v>43722</v>
      </c>
      <c r="B100" s="28" t="str">
        <f>HYPERLINK("https://www.kystandard.com/content/budweiser-clydesdales-here-bourbon-festival","Budweiser Clydesdales here for Bourbon Festival")</f>
        <v>Budweiser Clydesdales here for Bourbon Festival</v>
      </c>
      <c r="C100" s="29" t="s">
        <v>21</v>
      </c>
      <c r="D100" s="21" t="s">
        <v>10</v>
      </c>
      <c r="E100" s="21" t="s">
        <v>16</v>
      </c>
      <c r="F100" s="21">
        <v>40559</v>
      </c>
      <c r="G100" s="18">
        <v>9.33</v>
      </c>
    </row>
    <row r="101" spans="1:7" ht="14" x14ac:dyDescent="0.15">
      <c r="A101" s="27">
        <v>43722</v>
      </c>
      <c r="B101" s="31" t="s">
        <v>102</v>
      </c>
      <c r="C101" s="29" t="s">
        <v>14</v>
      </c>
      <c r="D101" s="21" t="s">
        <v>15</v>
      </c>
      <c r="E101" s="21" t="s">
        <v>16</v>
      </c>
      <c r="F101" s="21">
        <v>8643</v>
      </c>
      <c r="G101" s="18">
        <v>1757.75</v>
      </c>
    </row>
    <row r="102" spans="1:7" ht="14" x14ac:dyDescent="0.15">
      <c r="A102" s="27">
        <v>43722</v>
      </c>
      <c r="B102" s="28" t="str">
        <f>HYPERLINK("https://www.kystandard.com/content/push-later-bar-hours-effort-dies-quiet-death-council","Push for later bar hours effort dies quiet death with Council")</f>
        <v>Push for later bar hours effort dies quiet death with Council</v>
      </c>
      <c r="C102" s="29" t="s">
        <v>14</v>
      </c>
      <c r="D102" s="21" t="s">
        <v>15</v>
      </c>
      <c r="E102" s="21" t="s">
        <v>16</v>
      </c>
      <c r="F102" s="21">
        <v>8643</v>
      </c>
      <c r="G102" s="18">
        <v>2259.13</v>
      </c>
    </row>
    <row r="103" spans="1:7" ht="14" x14ac:dyDescent="0.15">
      <c r="A103" s="27">
        <v>43721</v>
      </c>
      <c r="B103" s="28" t="str">
        <f>HYPERLINK("http://marketwatchmag.com/bourbon-rumbles-on/","Bourbon Rumbles On –")</f>
        <v>Bourbon Rumbles On –</v>
      </c>
      <c r="C103" s="29" t="s">
        <v>104</v>
      </c>
      <c r="D103" s="21" t="s">
        <v>10</v>
      </c>
      <c r="E103" s="32"/>
      <c r="F103" s="21">
        <v>6850</v>
      </c>
      <c r="G103" s="18">
        <v>1.58</v>
      </c>
    </row>
    <row r="104" spans="1:7" ht="14" x14ac:dyDescent="0.15">
      <c r="A104" s="27">
        <v>43721</v>
      </c>
      <c r="B104" s="31" t="s">
        <v>105</v>
      </c>
      <c r="C104" s="29" t="s">
        <v>106</v>
      </c>
      <c r="D104" s="21" t="s">
        <v>107</v>
      </c>
      <c r="E104" s="21" t="s">
        <v>40</v>
      </c>
      <c r="F104" s="21">
        <v>13168</v>
      </c>
      <c r="G104" s="18">
        <v>3.03</v>
      </c>
    </row>
    <row r="105" spans="1:7" ht="14" x14ac:dyDescent="0.15">
      <c r="A105" s="27">
        <v>43721</v>
      </c>
      <c r="B105" s="28" t="str">
        <f>HYPERLINK("https://www.kentucky.com/news/business/bourbon-industry/article235028837.html","Where can you sample Kentucky's best bourbons with fans from around the world?")</f>
        <v>Where can you sample Kentucky's best bourbons with fans from around the world?</v>
      </c>
      <c r="C105" s="29" t="s">
        <v>108</v>
      </c>
      <c r="D105" s="21" t="s">
        <v>10</v>
      </c>
      <c r="E105" s="21" t="s">
        <v>40</v>
      </c>
      <c r="F105" s="21">
        <v>2109087</v>
      </c>
      <c r="G105" s="18">
        <v>1697.82</v>
      </c>
    </row>
    <row r="106" spans="1:7" ht="14" x14ac:dyDescent="0.15">
      <c r="A106" s="27">
        <v>43720</v>
      </c>
      <c r="B106" s="28" t="str">
        <f>HYPERLINK("https://www.theepochtimes.com/kentucky-spirit-a-brief-history-of-bourbon-and-its-all-american-legacy_3070101.html","Kentucky Spirit: A Brief History of Bourbon and Its All-American Legacy")</f>
        <v>Kentucky Spirit: A Brief History of Bourbon and Its All-American Legacy</v>
      </c>
      <c r="C106" s="29" t="s">
        <v>109</v>
      </c>
      <c r="D106" s="21" t="s">
        <v>10</v>
      </c>
      <c r="E106" s="21" t="s">
        <v>110</v>
      </c>
      <c r="F106" s="21">
        <v>3519851</v>
      </c>
      <c r="G106" s="18">
        <v>809.57</v>
      </c>
    </row>
    <row r="107" spans="1:7" ht="14" x14ac:dyDescent="0.15">
      <c r="A107" s="27">
        <v>43719</v>
      </c>
      <c r="B107" s="31" t="s">
        <v>44</v>
      </c>
      <c r="C107" s="29" t="s">
        <v>45</v>
      </c>
      <c r="D107" s="21" t="s">
        <v>32</v>
      </c>
      <c r="E107" s="21" t="s">
        <v>19</v>
      </c>
      <c r="F107" s="21">
        <v>27289</v>
      </c>
      <c r="G107" s="18">
        <v>1187.73</v>
      </c>
    </row>
    <row r="108" spans="1:7" ht="14" x14ac:dyDescent="0.15">
      <c r="A108" s="27">
        <v>43719</v>
      </c>
      <c r="B108" s="31" t="s">
        <v>77</v>
      </c>
      <c r="C108" s="29" t="s">
        <v>45</v>
      </c>
      <c r="D108" s="21" t="s">
        <v>32</v>
      </c>
      <c r="E108" s="21" t="s">
        <v>19</v>
      </c>
      <c r="F108" s="21">
        <v>16227</v>
      </c>
      <c r="G108" s="18">
        <v>539.79999999999995</v>
      </c>
    </row>
    <row r="109" spans="1:7" ht="14" x14ac:dyDescent="0.15">
      <c r="A109" s="27">
        <v>43719</v>
      </c>
      <c r="B109" s="31" t="s">
        <v>80</v>
      </c>
      <c r="C109" s="29" t="s">
        <v>45</v>
      </c>
      <c r="D109" s="21" t="s">
        <v>32</v>
      </c>
      <c r="E109" s="21" t="s">
        <v>19</v>
      </c>
      <c r="F109" s="21">
        <v>10311</v>
      </c>
      <c r="G109" s="18">
        <v>346.09</v>
      </c>
    </row>
    <row r="110" spans="1:7" ht="14" x14ac:dyDescent="0.15">
      <c r="A110" s="27">
        <v>43718</v>
      </c>
      <c r="B110" s="28" t="str">
        <f>HYPERLINK("https://www.gobourbon.com/lux-row-celebrates-first-anniversary-with-double-barrel-kentucky-straight-bourbon-whiskey/","Lux Row Celebrates First Anniversary with Double Barrel Kentucky Straight Bourbon Whiskey")</f>
        <v>Lux Row Celebrates First Anniversary with Double Barrel Kentucky Straight Bourbon Whiskey</v>
      </c>
      <c r="C110" s="29" t="s">
        <v>111</v>
      </c>
      <c r="D110" s="32"/>
      <c r="E110" s="32"/>
      <c r="F110" s="21" t="s">
        <v>29</v>
      </c>
      <c r="G110" s="18" t="s">
        <v>29</v>
      </c>
    </row>
    <row r="111" spans="1:7" ht="14" x14ac:dyDescent="0.15">
      <c r="A111" s="27">
        <v>43718</v>
      </c>
      <c r="B111" s="28" t="str">
        <f>HYPERLINK("https://whiskycast.com/changes-coming-to-the-kentucky-bourbon-festival-episode-783-september-9-2019/","Changes Coming to the Kentucky Bourbon Festival (Episode 783: September 9, 2019)")</f>
        <v>Changes Coming to the Kentucky Bourbon Festival (Episode 783: September 9, 2019)</v>
      </c>
      <c r="C111" s="29" t="s">
        <v>95</v>
      </c>
      <c r="D111" s="21" t="s">
        <v>10</v>
      </c>
      <c r="E111" s="21" t="s">
        <v>96</v>
      </c>
      <c r="F111" s="21">
        <v>11837</v>
      </c>
      <c r="G111" s="18">
        <v>2.72</v>
      </c>
    </row>
    <row r="112" spans="1:7" ht="14" x14ac:dyDescent="0.15">
      <c r="A112" s="27">
        <v>43717</v>
      </c>
      <c r="B112" s="28" t="str">
        <f>HYPERLINK("http://www.crowns3.com/luxury/feed-items/changes-coming-to-the-kentucky-bourbon-festival-episode-783-september-9-2019/","Changes Coming to the Kentucky Bourbon Festival")</f>
        <v>Changes Coming to the Kentucky Bourbon Festival</v>
      </c>
      <c r="C112" s="29" t="s">
        <v>112</v>
      </c>
      <c r="D112" s="21" t="s">
        <v>10</v>
      </c>
      <c r="E112" s="32"/>
      <c r="F112" s="91" t="s">
        <v>29</v>
      </c>
      <c r="G112" s="18" t="s">
        <v>29</v>
      </c>
    </row>
    <row r="113" spans="1:251" ht="14" x14ac:dyDescent="0.15">
      <c r="A113" s="27">
        <v>43714</v>
      </c>
      <c r="B113" s="28" t="str">
        <f>HYPERLINK("https://fabulousinfayette.com/2019/09/06/10-ways-to-celebrate-national-bourbon-heritage-month-in-central-kentucky/","10 Ways to Celebrate National Bourbon Heritage Month in Central Kentucky")</f>
        <v>10 Ways to Celebrate National Bourbon Heritage Month in Central Kentucky</v>
      </c>
      <c r="C113" s="29" t="s">
        <v>113</v>
      </c>
      <c r="D113" s="32"/>
      <c r="E113" s="32"/>
      <c r="F113" s="21" t="s">
        <v>29</v>
      </c>
      <c r="G113" s="18" t="s">
        <v>29</v>
      </c>
    </row>
    <row r="114" spans="1:251" ht="14" x14ac:dyDescent="0.15">
      <c r="A114" s="27">
        <v>43713</v>
      </c>
      <c r="B114" s="28" t="str">
        <f>HYPERLINK("https://www.romper.com/p/21-reasons-being-pregnant-in-september-is-the-worst-18728410","21 Reasons Being Pregnant In September Is The Worst")</f>
        <v>21 Reasons Being Pregnant In September Is The Worst</v>
      </c>
      <c r="C114" s="29" t="s">
        <v>114</v>
      </c>
      <c r="D114" s="21" t="s">
        <v>10</v>
      </c>
      <c r="E114" s="21" t="s">
        <v>12</v>
      </c>
      <c r="F114" s="21">
        <v>3576306</v>
      </c>
      <c r="G114" s="18">
        <v>822.55</v>
      </c>
    </row>
    <row r="115" spans="1:251" ht="14" x14ac:dyDescent="0.15">
      <c r="A115" s="27">
        <v>43711</v>
      </c>
      <c r="B115" s="28" t="str">
        <f>HYPERLINK("https://fabulousinfayette.com/2019/09/03/celebrating-national-bourbon-heritage-month-with-bulleit-bourbon/","Celebrating National Bourbon Heritage Month With Bulleit Bourbon")</f>
        <v>Celebrating National Bourbon Heritage Month With Bulleit Bourbon</v>
      </c>
      <c r="C115" s="29" t="s">
        <v>113</v>
      </c>
      <c r="D115" s="32"/>
      <c r="E115" s="32"/>
      <c r="F115" s="21" t="s">
        <v>29</v>
      </c>
      <c r="G115" s="18" t="s">
        <v>29</v>
      </c>
    </row>
    <row r="116" spans="1:251" ht="12.75" customHeight="1" x14ac:dyDescent="0.15">
      <c r="A116" s="48">
        <v>43711</v>
      </c>
      <c r="B116" s="49" t="s">
        <v>115</v>
      </c>
      <c r="C116" s="15" t="s">
        <v>49</v>
      </c>
      <c r="D116" s="16" t="s">
        <v>32</v>
      </c>
      <c r="E116" s="50" t="s">
        <v>19</v>
      </c>
      <c r="F116" s="50">
        <v>14902</v>
      </c>
      <c r="G116" s="34">
        <v>591.57000000000005</v>
      </c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  <c r="HM116" s="51"/>
      <c r="HN116" s="51"/>
      <c r="HO116" s="51"/>
      <c r="HP116" s="51"/>
      <c r="HQ116" s="51"/>
      <c r="HR116" s="51"/>
      <c r="HS116" s="51"/>
      <c r="HT116" s="51"/>
      <c r="HU116" s="51"/>
      <c r="HV116" s="51"/>
      <c r="HW116" s="51"/>
      <c r="HX116" s="51"/>
      <c r="HY116" s="51"/>
      <c r="HZ116" s="51"/>
      <c r="IA116" s="51"/>
      <c r="IB116" s="51"/>
      <c r="IC116" s="51"/>
      <c r="ID116" s="51"/>
      <c r="IE116" s="51"/>
      <c r="IF116" s="51"/>
      <c r="IG116" s="51"/>
      <c r="IH116" s="51"/>
      <c r="II116" s="51"/>
      <c r="IJ116" s="51"/>
      <c r="IK116" s="51"/>
      <c r="IL116" s="51"/>
      <c r="IM116" s="51"/>
      <c r="IN116" s="51"/>
      <c r="IO116" s="51"/>
      <c r="IP116" s="51"/>
      <c r="IQ116" s="51"/>
    </row>
    <row r="117" spans="1:251" ht="12.75" customHeight="1" x14ac:dyDescent="0.15">
      <c r="A117" s="48">
        <v>43711</v>
      </c>
      <c r="B117" s="49" t="s">
        <v>115</v>
      </c>
      <c r="C117" s="15" t="s">
        <v>49</v>
      </c>
      <c r="D117" s="16" t="s">
        <v>32</v>
      </c>
      <c r="E117" s="50" t="s">
        <v>19</v>
      </c>
      <c r="F117" s="50">
        <v>14902</v>
      </c>
      <c r="G117" s="34">
        <v>591.57000000000005</v>
      </c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  <c r="HR117" s="51"/>
      <c r="HS117" s="51"/>
      <c r="HT117" s="51"/>
      <c r="HU117" s="51"/>
      <c r="HV117" s="51"/>
      <c r="HW117" s="51"/>
      <c r="HX117" s="51"/>
      <c r="HY117" s="51"/>
      <c r="HZ117" s="51"/>
      <c r="IA117" s="51"/>
      <c r="IB117" s="51"/>
      <c r="IC117" s="51"/>
      <c r="ID117" s="51"/>
      <c r="IE117" s="51"/>
      <c r="IF117" s="51"/>
      <c r="IG117" s="51"/>
      <c r="IH117" s="51"/>
      <c r="II117" s="51"/>
      <c r="IJ117" s="51"/>
      <c r="IK117" s="51"/>
      <c r="IL117" s="51"/>
      <c r="IM117" s="51"/>
      <c r="IN117" s="51"/>
      <c r="IO117" s="51"/>
      <c r="IP117" s="51"/>
      <c r="IQ117" s="51"/>
    </row>
    <row r="118" spans="1:251" ht="12.75" customHeight="1" x14ac:dyDescent="0.15">
      <c r="A118" s="48">
        <v>43711</v>
      </c>
      <c r="B118" s="49" t="s">
        <v>115</v>
      </c>
      <c r="C118" s="15" t="s">
        <v>49</v>
      </c>
      <c r="D118" s="16" t="s">
        <v>32</v>
      </c>
      <c r="E118" s="50" t="s">
        <v>19</v>
      </c>
      <c r="F118" s="50">
        <v>14902</v>
      </c>
      <c r="G118" s="34">
        <v>591.57000000000005</v>
      </c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51"/>
      <c r="FQ118" s="51"/>
      <c r="FR118" s="51"/>
      <c r="FS118" s="51"/>
      <c r="FT118" s="51"/>
      <c r="FU118" s="51"/>
      <c r="FV118" s="51"/>
      <c r="FW118" s="51"/>
      <c r="FX118" s="51"/>
      <c r="FY118" s="51"/>
      <c r="FZ118" s="51"/>
      <c r="GA118" s="51"/>
      <c r="GB118" s="51"/>
      <c r="GC118" s="51"/>
      <c r="GD118" s="51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  <c r="GO118" s="51"/>
      <c r="GP118" s="51"/>
      <c r="GQ118" s="51"/>
      <c r="GR118" s="51"/>
      <c r="GS118" s="51"/>
      <c r="GT118" s="51"/>
      <c r="GU118" s="51"/>
      <c r="GV118" s="51"/>
      <c r="GW118" s="51"/>
      <c r="GX118" s="51"/>
      <c r="GY118" s="51"/>
      <c r="GZ118" s="51"/>
      <c r="HA118" s="51"/>
      <c r="HB118" s="51"/>
      <c r="HC118" s="51"/>
      <c r="HD118" s="51"/>
      <c r="HE118" s="51"/>
      <c r="HF118" s="51"/>
      <c r="HG118" s="51"/>
      <c r="HH118" s="51"/>
      <c r="HI118" s="51"/>
      <c r="HJ118" s="51"/>
      <c r="HK118" s="51"/>
      <c r="HL118" s="51"/>
      <c r="HM118" s="51"/>
      <c r="HN118" s="51"/>
      <c r="HO118" s="51"/>
      <c r="HP118" s="51"/>
      <c r="HQ118" s="51"/>
      <c r="HR118" s="51"/>
      <c r="HS118" s="51"/>
      <c r="HT118" s="51"/>
      <c r="HU118" s="51"/>
      <c r="HV118" s="51"/>
      <c r="HW118" s="51"/>
      <c r="HX118" s="51"/>
      <c r="HY118" s="51"/>
      <c r="HZ118" s="51"/>
      <c r="IA118" s="51"/>
      <c r="IB118" s="51"/>
      <c r="IC118" s="51"/>
      <c r="ID118" s="51"/>
      <c r="IE118" s="51"/>
      <c r="IF118" s="51"/>
      <c r="IG118" s="51"/>
      <c r="IH118" s="51"/>
      <c r="II118" s="51"/>
      <c r="IJ118" s="51"/>
      <c r="IK118" s="51"/>
      <c r="IL118" s="51"/>
      <c r="IM118" s="51"/>
      <c r="IN118" s="51"/>
      <c r="IO118" s="51"/>
      <c r="IP118" s="51"/>
      <c r="IQ118" s="51"/>
    </row>
    <row r="119" spans="1:251" ht="12.75" customHeight="1" x14ac:dyDescent="0.15">
      <c r="A119" s="48">
        <v>43711</v>
      </c>
      <c r="B119" s="49" t="s">
        <v>115</v>
      </c>
      <c r="C119" s="15" t="s">
        <v>49</v>
      </c>
      <c r="D119" s="16" t="s">
        <v>32</v>
      </c>
      <c r="E119" s="50" t="s">
        <v>19</v>
      </c>
      <c r="F119" s="50">
        <v>14902</v>
      </c>
      <c r="G119" s="34">
        <v>591.57000000000005</v>
      </c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  <c r="GC119" s="51"/>
      <c r="GD119" s="51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  <c r="GO119" s="51"/>
      <c r="GP119" s="51"/>
      <c r="GQ119" s="51"/>
      <c r="GR119" s="51"/>
      <c r="GS119" s="51"/>
      <c r="GT119" s="51"/>
      <c r="GU119" s="51"/>
      <c r="GV119" s="51"/>
      <c r="GW119" s="51"/>
      <c r="GX119" s="51"/>
      <c r="GY119" s="51"/>
      <c r="GZ119" s="51"/>
      <c r="HA119" s="51"/>
      <c r="HB119" s="51"/>
      <c r="HC119" s="51"/>
      <c r="HD119" s="51"/>
      <c r="HE119" s="51"/>
      <c r="HF119" s="51"/>
      <c r="HG119" s="51"/>
      <c r="HH119" s="51"/>
      <c r="HI119" s="51"/>
      <c r="HJ119" s="51"/>
      <c r="HK119" s="51"/>
      <c r="HL119" s="51"/>
      <c r="HM119" s="51"/>
      <c r="HN119" s="51"/>
      <c r="HO119" s="51"/>
      <c r="HP119" s="51"/>
      <c r="HQ119" s="51"/>
      <c r="HR119" s="51"/>
      <c r="HS119" s="51"/>
      <c r="HT119" s="51"/>
      <c r="HU119" s="51"/>
      <c r="HV119" s="51"/>
      <c r="HW119" s="51"/>
      <c r="HX119" s="51"/>
      <c r="HY119" s="51"/>
      <c r="HZ119" s="51"/>
      <c r="IA119" s="51"/>
      <c r="IB119" s="51"/>
      <c r="IC119" s="51"/>
      <c r="ID119" s="51"/>
      <c r="IE119" s="51"/>
      <c r="IF119" s="51"/>
      <c r="IG119" s="51"/>
      <c r="IH119" s="51"/>
      <c r="II119" s="51"/>
      <c r="IJ119" s="51"/>
      <c r="IK119" s="51"/>
      <c r="IL119" s="51"/>
      <c r="IM119" s="51"/>
      <c r="IN119" s="51"/>
      <c r="IO119" s="51"/>
      <c r="IP119" s="51"/>
      <c r="IQ119" s="51"/>
    </row>
    <row r="120" spans="1:251" ht="12.75" customHeight="1" x14ac:dyDescent="0.15">
      <c r="A120" s="48">
        <v>43711</v>
      </c>
      <c r="B120" s="52" t="str">
        <f>HYPERLINK("https://americanwhiskeymag.com/2019/09/03/the-heart-of-celebration/","The Heart of Celebration")</f>
        <v>The Heart of Celebration</v>
      </c>
      <c r="C120" s="15" t="s">
        <v>42</v>
      </c>
      <c r="D120" s="16" t="s">
        <v>10</v>
      </c>
      <c r="E120" s="53"/>
      <c r="F120" s="33">
        <v>133500</v>
      </c>
      <c r="G120" s="34" t="s">
        <v>29</v>
      </c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51"/>
      <c r="FQ120" s="51"/>
      <c r="FR120" s="51"/>
      <c r="FS120" s="51"/>
      <c r="FT120" s="51"/>
      <c r="FU120" s="51"/>
      <c r="FV120" s="51"/>
      <c r="FW120" s="51"/>
      <c r="FX120" s="51"/>
      <c r="FY120" s="51"/>
      <c r="FZ120" s="51"/>
      <c r="GA120" s="51"/>
      <c r="GB120" s="51"/>
      <c r="GC120" s="51"/>
      <c r="GD120" s="51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  <c r="GO120" s="51"/>
      <c r="GP120" s="51"/>
      <c r="GQ120" s="51"/>
      <c r="GR120" s="51"/>
      <c r="GS120" s="51"/>
      <c r="GT120" s="51"/>
      <c r="GU120" s="51"/>
      <c r="GV120" s="51"/>
      <c r="GW120" s="51"/>
      <c r="GX120" s="51"/>
      <c r="GY120" s="51"/>
      <c r="GZ120" s="51"/>
      <c r="HA120" s="51"/>
      <c r="HB120" s="51"/>
      <c r="HC120" s="51"/>
      <c r="HD120" s="51"/>
      <c r="HE120" s="51"/>
      <c r="HF120" s="51"/>
      <c r="HG120" s="51"/>
      <c r="HH120" s="51"/>
      <c r="HI120" s="51"/>
      <c r="HJ120" s="51"/>
      <c r="HK120" s="51"/>
      <c r="HL120" s="51"/>
      <c r="HM120" s="51"/>
      <c r="HN120" s="51"/>
      <c r="HO120" s="51"/>
      <c r="HP120" s="51"/>
      <c r="HQ120" s="51"/>
      <c r="HR120" s="51"/>
      <c r="HS120" s="51"/>
      <c r="HT120" s="51"/>
      <c r="HU120" s="51"/>
      <c r="HV120" s="51"/>
      <c r="HW120" s="51"/>
      <c r="HX120" s="51"/>
      <c r="HY120" s="51"/>
      <c r="HZ120" s="51"/>
      <c r="IA120" s="51"/>
      <c r="IB120" s="51"/>
      <c r="IC120" s="51"/>
      <c r="ID120" s="51"/>
      <c r="IE120" s="51"/>
      <c r="IF120" s="51"/>
      <c r="IG120" s="51"/>
      <c r="IH120" s="51"/>
      <c r="II120" s="51"/>
      <c r="IJ120" s="51"/>
      <c r="IK120" s="51"/>
      <c r="IL120" s="51"/>
      <c r="IM120" s="51"/>
      <c r="IN120" s="51"/>
      <c r="IO120" s="51"/>
      <c r="IP120" s="51"/>
      <c r="IQ120" s="51"/>
    </row>
    <row r="121" spans="1:251" ht="12.75" customHeight="1" x14ac:dyDescent="0.15">
      <c r="A121" s="48">
        <v>43709</v>
      </c>
      <c r="B121" s="49" t="s">
        <v>116</v>
      </c>
      <c r="C121" s="15" t="s">
        <v>117</v>
      </c>
      <c r="D121" s="24"/>
      <c r="E121" s="53"/>
      <c r="F121" s="50">
        <v>26157807</v>
      </c>
      <c r="G121" s="34">
        <v>21057.03</v>
      </c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51"/>
      <c r="FQ121" s="51"/>
      <c r="FR121" s="51"/>
      <c r="FS121" s="51"/>
      <c r="FT121" s="51"/>
      <c r="FU121" s="51"/>
      <c r="FV121" s="51"/>
      <c r="FW121" s="51"/>
      <c r="FX121" s="51"/>
      <c r="FY121" s="51"/>
      <c r="FZ121" s="51"/>
      <c r="GA121" s="51"/>
      <c r="GB121" s="51"/>
      <c r="GC121" s="51"/>
      <c r="GD121" s="51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  <c r="GO121" s="51"/>
      <c r="GP121" s="51"/>
      <c r="GQ121" s="51"/>
      <c r="GR121" s="51"/>
      <c r="GS121" s="51"/>
      <c r="GT121" s="51"/>
      <c r="GU121" s="51"/>
      <c r="GV121" s="51"/>
      <c r="GW121" s="51"/>
      <c r="GX121" s="51"/>
      <c r="GY121" s="51"/>
      <c r="GZ121" s="51"/>
      <c r="HA121" s="51"/>
      <c r="HB121" s="51"/>
      <c r="HC121" s="51"/>
      <c r="HD121" s="51"/>
      <c r="HE121" s="51"/>
      <c r="HF121" s="51"/>
      <c r="HG121" s="51"/>
      <c r="HH121" s="51"/>
      <c r="HI121" s="51"/>
      <c r="HJ121" s="51"/>
      <c r="HK121" s="51"/>
      <c r="HL121" s="51"/>
      <c r="HM121" s="51"/>
      <c r="HN121" s="51"/>
      <c r="HO121" s="51"/>
      <c r="HP121" s="51"/>
      <c r="HQ121" s="51"/>
      <c r="HR121" s="51"/>
      <c r="HS121" s="51"/>
      <c r="HT121" s="51"/>
      <c r="HU121" s="51"/>
      <c r="HV121" s="51"/>
      <c r="HW121" s="51"/>
      <c r="HX121" s="51"/>
      <c r="HY121" s="51"/>
      <c r="HZ121" s="51"/>
      <c r="IA121" s="51"/>
      <c r="IB121" s="51"/>
      <c r="IC121" s="51"/>
      <c r="ID121" s="51"/>
      <c r="IE121" s="51"/>
      <c r="IF121" s="51"/>
      <c r="IG121" s="51"/>
      <c r="IH121" s="51"/>
      <c r="II121" s="51"/>
      <c r="IJ121" s="51"/>
      <c r="IK121" s="51"/>
      <c r="IL121" s="51"/>
      <c r="IM121" s="51"/>
      <c r="IN121" s="51"/>
      <c r="IO121" s="51"/>
      <c r="IP121" s="51"/>
      <c r="IQ121" s="51"/>
    </row>
    <row r="122" spans="1:251" ht="12.75" customHeight="1" x14ac:dyDescent="0.15">
      <c r="A122" s="48">
        <v>43708</v>
      </c>
      <c r="B122" s="49" t="s">
        <v>118</v>
      </c>
      <c r="C122" s="15" t="s">
        <v>21</v>
      </c>
      <c r="D122" s="16" t="s">
        <v>10</v>
      </c>
      <c r="E122" s="50" t="s">
        <v>16</v>
      </c>
      <c r="F122" s="50">
        <v>40559</v>
      </c>
      <c r="G122" s="34">
        <v>9.33</v>
      </c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51"/>
      <c r="FQ122" s="51"/>
      <c r="FR122" s="51"/>
      <c r="FS122" s="51"/>
      <c r="FT122" s="51"/>
      <c r="FU122" s="51"/>
      <c r="FV122" s="51"/>
      <c r="FW122" s="51"/>
      <c r="FX122" s="51"/>
      <c r="FY122" s="51"/>
      <c r="FZ122" s="51"/>
      <c r="GA122" s="51"/>
      <c r="GB122" s="51"/>
      <c r="GC122" s="51"/>
      <c r="GD122" s="51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  <c r="GO122" s="51"/>
      <c r="GP122" s="51"/>
      <c r="GQ122" s="51"/>
      <c r="GR122" s="51"/>
      <c r="GS122" s="51"/>
      <c r="GT122" s="51"/>
      <c r="GU122" s="51"/>
      <c r="GV122" s="51"/>
      <c r="GW122" s="51"/>
      <c r="GX122" s="51"/>
      <c r="GY122" s="51"/>
      <c r="GZ122" s="51"/>
      <c r="HA122" s="51"/>
      <c r="HB122" s="51"/>
      <c r="HC122" s="51"/>
      <c r="HD122" s="51"/>
      <c r="HE122" s="51"/>
      <c r="HF122" s="51"/>
      <c r="HG122" s="51"/>
      <c r="HH122" s="51"/>
      <c r="HI122" s="51"/>
      <c r="HJ122" s="51"/>
      <c r="HK122" s="51"/>
      <c r="HL122" s="51"/>
      <c r="HM122" s="51"/>
      <c r="HN122" s="51"/>
      <c r="HO122" s="51"/>
      <c r="HP122" s="51"/>
      <c r="HQ122" s="51"/>
      <c r="HR122" s="51"/>
      <c r="HS122" s="51"/>
      <c r="HT122" s="51"/>
      <c r="HU122" s="51"/>
      <c r="HV122" s="51"/>
      <c r="HW122" s="51"/>
      <c r="HX122" s="51"/>
      <c r="HY122" s="51"/>
      <c r="HZ122" s="51"/>
      <c r="IA122" s="51"/>
      <c r="IB122" s="51"/>
      <c r="IC122" s="51"/>
      <c r="ID122" s="51"/>
      <c r="IE122" s="51"/>
      <c r="IF122" s="51"/>
      <c r="IG122" s="51"/>
      <c r="IH122" s="51"/>
      <c r="II122" s="51"/>
      <c r="IJ122" s="51"/>
      <c r="IK122" s="51"/>
      <c r="IL122" s="51"/>
      <c r="IM122" s="51"/>
      <c r="IN122" s="51"/>
      <c r="IO122" s="51"/>
      <c r="IP122" s="51"/>
      <c r="IQ122" s="51"/>
    </row>
    <row r="123" spans="1:251" ht="12.75" customHeight="1" x14ac:dyDescent="0.15">
      <c r="A123" s="48">
        <v>43708</v>
      </c>
      <c r="B123" s="52" t="str">
        <f>HYPERLINK("https://www.nationalgeographic.com/travel/lists/things-to-do-around-world-september/","5 can't-miss experiences in September")</f>
        <v>5 can't-miss experiences in September</v>
      </c>
      <c r="C123" s="15" t="s">
        <v>119</v>
      </c>
      <c r="D123" s="16" t="s">
        <v>10</v>
      </c>
      <c r="E123" s="50" t="s">
        <v>120</v>
      </c>
      <c r="F123" s="50">
        <v>26157807</v>
      </c>
      <c r="G123" s="34">
        <v>21057.03</v>
      </c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  <c r="HF123" s="51"/>
      <c r="HG123" s="51"/>
      <c r="HH123" s="51"/>
      <c r="HI123" s="51"/>
      <c r="HJ123" s="51"/>
      <c r="HK123" s="51"/>
      <c r="HL123" s="51"/>
      <c r="HM123" s="51"/>
      <c r="HN123" s="51"/>
      <c r="HO123" s="51"/>
      <c r="HP123" s="51"/>
      <c r="HQ123" s="51"/>
      <c r="HR123" s="51"/>
      <c r="HS123" s="51"/>
      <c r="HT123" s="51"/>
      <c r="HU123" s="51"/>
      <c r="HV123" s="51"/>
      <c r="HW123" s="51"/>
      <c r="HX123" s="51"/>
      <c r="HY123" s="51"/>
      <c r="HZ123" s="51"/>
      <c r="IA123" s="51"/>
      <c r="IB123" s="51"/>
      <c r="IC123" s="51"/>
      <c r="ID123" s="51"/>
      <c r="IE123" s="51"/>
      <c r="IF123" s="51"/>
      <c r="IG123" s="51"/>
      <c r="IH123" s="51"/>
      <c r="II123" s="51"/>
      <c r="IJ123" s="51"/>
      <c r="IK123" s="51"/>
      <c r="IL123" s="51"/>
      <c r="IM123" s="51"/>
      <c r="IN123" s="51"/>
      <c r="IO123" s="51"/>
      <c r="IP123" s="51"/>
      <c r="IQ123" s="51"/>
    </row>
    <row r="124" spans="1:251" ht="12.75" customHeight="1" x14ac:dyDescent="0.15">
      <c r="A124" s="48">
        <v>43708</v>
      </c>
      <c r="B124" s="52" t="str">
        <f>HYPERLINK("https://www.kystandard.com/content/bardstown-council-briefs-aug-27","Bardstown Council briefs from Aug. 27")</f>
        <v>Bardstown Council briefs from Aug. 27</v>
      </c>
      <c r="C124" s="15" t="s">
        <v>14</v>
      </c>
      <c r="D124" s="16" t="s">
        <v>15</v>
      </c>
      <c r="E124" s="50" t="s">
        <v>16</v>
      </c>
      <c r="F124" s="50">
        <v>8643</v>
      </c>
      <c r="G124" s="34">
        <v>857.01</v>
      </c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  <c r="GR124" s="51"/>
      <c r="GS124" s="51"/>
      <c r="GT124" s="51"/>
      <c r="GU124" s="51"/>
      <c r="GV124" s="51"/>
      <c r="GW124" s="51"/>
      <c r="GX124" s="51"/>
      <c r="GY124" s="51"/>
      <c r="GZ124" s="51"/>
      <c r="HA124" s="51"/>
      <c r="HB124" s="51"/>
      <c r="HC124" s="51"/>
      <c r="HD124" s="51"/>
      <c r="HE124" s="51"/>
      <c r="HF124" s="51"/>
      <c r="HG124" s="51"/>
      <c r="HH124" s="51"/>
      <c r="HI124" s="51"/>
      <c r="HJ124" s="51"/>
      <c r="HK124" s="51"/>
      <c r="HL124" s="51"/>
      <c r="HM124" s="51"/>
      <c r="HN124" s="51"/>
      <c r="HO124" s="51"/>
      <c r="HP124" s="51"/>
      <c r="HQ124" s="51"/>
      <c r="HR124" s="51"/>
      <c r="HS124" s="51"/>
      <c r="HT124" s="51"/>
      <c r="HU124" s="51"/>
      <c r="HV124" s="51"/>
      <c r="HW124" s="51"/>
      <c r="HX124" s="51"/>
      <c r="HY124" s="51"/>
      <c r="HZ124" s="51"/>
      <c r="IA124" s="51"/>
      <c r="IB124" s="51"/>
      <c r="IC124" s="51"/>
      <c r="ID124" s="51"/>
      <c r="IE124" s="51"/>
      <c r="IF124" s="51"/>
      <c r="IG124" s="51"/>
      <c r="IH124" s="51"/>
      <c r="II124" s="51"/>
      <c r="IJ124" s="51"/>
      <c r="IK124" s="51"/>
      <c r="IL124" s="51"/>
      <c r="IM124" s="51"/>
      <c r="IN124" s="51"/>
      <c r="IO124" s="51"/>
      <c r="IP124" s="51"/>
      <c r="IQ124" s="51"/>
    </row>
    <row r="125" spans="1:251" ht="12.75" customHeight="1" x14ac:dyDescent="0.15">
      <c r="A125" s="48">
        <v>43708</v>
      </c>
      <c r="B125" s="49" t="s">
        <v>121</v>
      </c>
      <c r="C125" s="15" t="s">
        <v>14</v>
      </c>
      <c r="D125" s="16" t="s">
        <v>15</v>
      </c>
      <c r="E125" s="50" t="s">
        <v>16</v>
      </c>
      <c r="F125" s="50">
        <v>8643</v>
      </c>
      <c r="G125" s="34">
        <v>746.24</v>
      </c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51"/>
      <c r="FQ125" s="51"/>
      <c r="FR125" s="51"/>
      <c r="FS125" s="51"/>
      <c r="FT125" s="51"/>
      <c r="FU125" s="51"/>
      <c r="FV125" s="51"/>
      <c r="FW125" s="51"/>
      <c r="FX125" s="51"/>
      <c r="FY125" s="51"/>
      <c r="FZ125" s="51"/>
      <c r="GA125" s="51"/>
      <c r="GB125" s="51"/>
      <c r="GC125" s="51"/>
      <c r="GD125" s="51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  <c r="GO125" s="51"/>
      <c r="GP125" s="51"/>
      <c r="GQ125" s="51"/>
      <c r="GR125" s="51"/>
      <c r="GS125" s="51"/>
      <c r="GT125" s="51"/>
      <c r="GU125" s="51"/>
      <c r="GV125" s="51"/>
      <c r="GW125" s="51"/>
      <c r="GX125" s="51"/>
      <c r="GY125" s="51"/>
      <c r="GZ125" s="51"/>
      <c r="HA125" s="51"/>
      <c r="HB125" s="51"/>
      <c r="HC125" s="51"/>
      <c r="HD125" s="51"/>
      <c r="HE125" s="51"/>
      <c r="HF125" s="51"/>
      <c r="HG125" s="51"/>
      <c r="HH125" s="51"/>
      <c r="HI125" s="51"/>
      <c r="HJ125" s="51"/>
      <c r="HK125" s="51"/>
      <c r="HL125" s="51"/>
      <c r="HM125" s="51"/>
      <c r="HN125" s="51"/>
      <c r="HO125" s="51"/>
      <c r="HP125" s="51"/>
      <c r="HQ125" s="51"/>
      <c r="HR125" s="51"/>
      <c r="HS125" s="51"/>
      <c r="HT125" s="51"/>
      <c r="HU125" s="51"/>
      <c r="HV125" s="51"/>
      <c r="HW125" s="51"/>
      <c r="HX125" s="51"/>
      <c r="HY125" s="51"/>
      <c r="HZ125" s="51"/>
      <c r="IA125" s="51"/>
      <c r="IB125" s="51"/>
      <c r="IC125" s="51"/>
      <c r="ID125" s="51"/>
      <c r="IE125" s="51"/>
      <c r="IF125" s="51"/>
      <c r="IG125" s="51"/>
      <c r="IH125" s="51"/>
      <c r="II125" s="51"/>
      <c r="IJ125" s="51"/>
      <c r="IK125" s="51"/>
      <c r="IL125" s="51"/>
      <c r="IM125" s="51"/>
      <c r="IN125" s="51"/>
      <c r="IO125" s="51"/>
      <c r="IP125" s="51"/>
      <c r="IQ125" s="51"/>
    </row>
    <row r="126" spans="1:251" ht="12.75" customHeight="1" x14ac:dyDescent="0.15">
      <c r="A126" s="13">
        <v>43703</v>
      </c>
      <c r="B126" s="28" t="str">
        <f>HYPERLINK("https://www.thrillist.com/travel/nation/best-places-to-travel-in-september","The Best September Travel Destinations to Extend Your Summer")</f>
        <v>The Best September Travel Destinations to Extend Your Summer</v>
      </c>
      <c r="C126" s="29" t="s">
        <v>122</v>
      </c>
      <c r="D126" s="16" t="s">
        <v>10</v>
      </c>
      <c r="E126" s="21" t="s">
        <v>12</v>
      </c>
      <c r="F126" s="21">
        <v>11511314</v>
      </c>
      <c r="G126" s="18">
        <v>2647.6</v>
      </c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  <c r="HM126" s="51"/>
      <c r="HN126" s="51"/>
      <c r="HO126" s="51"/>
      <c r="HP126" s="51"/>
      <c r="HQ126" s="51"/>
      <c r="HR126" s="51"/>
      <c r="HS126" s="51"/>
      <c r="HT126" s="51"/>
      <c r="HU126" s="51"/>
      <c r="HV126" s="51"/>
      <c r="HW126" s="51"/>
      <c r="HX126" s="51"/>
      <c r="HY126" s="51"/>
      <c r="HZ126" s="51"/>
      <c r="IA126" s="51"/>
      <c r="IB126" s="51"/>
      <c r="IC126" s="51"/>
      <c r="ID126" s="51"/>
      <c r="IE126" s="51"/>
      <c r="IF126" s="51"/>
      <c r="IG126" s="51"/>
      <c r="IH126" s="51"/>
      <c r="II126" s="51"/>
      <c r="IJ126" s="51"/>
      <c r="IK126" s="51"/>
      <c r="IL126" s="51"/>
      <c r="IM126" s="51"/>
      <c r="IN126" s="51"/>
      <c r="IO126" s="51"/>
      <c r="IP126" s="51"/>
      <c r="IQ126" s="51"/>
    </row>
    <row r="127" spans="1:251" ht="12.75" customHeight="1" x14ac:dyDescent="0.2">
      <c r="A127" s="54">
        <v>43700</v>
      </c>
      <c r="B127" s="55" t="str">
        <f>HYPERLINK("https://radseason.com/event/kentucky-bourbon-festival-bardstown-kentucky/","Kentucky Bourbon Festival 2019")</f>
        <v>Kentucky Bourbon Festival 2019</v>
      </c>
      <c r="C127" s="56" t="s">
        <v>123</v>
      </c>
      <c r="D127" s="57" t="s">
        <v>10</v>
      </c>
      <c r="E127" s="58"/>
      <c r="F127" s="59" t="s">
        <v>29</v>
      </c>
      <c r="G127" s="60" t="s">
        <v>29</v>
      </c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  <c r="HM127" s="51"/>
      <c r="HN127" s="51"/>
      <c r="HO127" s="51"/>
      <c r="HP127" s="51"/>
      <c r="HQ127" s="51"/>
      <c r="HR127" s="51"/>
      <c r="HS127" s="51"/>
      <c r="HT127" s="51"/>
      <c r="HU127" s="51"/>
      <c r="HV127" s="51"/>
      <c r="HW127" s="51"/>
      <c r="HX127" s="51"/>
      <c r="HY127" s="51"/>
      <c r="HZ127" s="51"/>
      <c r="IA127" s="51"/>
      <c r="IB127" s="51"/>
      <c r="IC127" s="51"/>
      <c r="ID127" s="51"/>
      <c r="IE127" s="51"/>
      <c r="IF127" s="51"/>
      <c r="IG127" s="51"/>
      <c r="IH127" s="51"/>
      <c r="II127" s="51"/>
      <c r="IJ127" s="51"/>
      <c r="IK127" s="51"/>
      <c r="IL127" s="51"/>
      <c r="IM127" s="51"/>
      <c r="IN127" s="51"/>
      <c r="IO127" s="51"/>
      <c r="IP127" s="51"/>
      <c r="IQ127" s="51"/>
    </row>
    <row r="128" spans="1:251" ht="12.75" customHeight="1" x14ac:dyDescent="0.2">
      <c r="A128" s="54">
        <v>43698</v>
      </c>
      <c r="B128" s="55" t="str">
        <f>HYPERLINK("https://www.kyforward.com/bardstown-native-kaleb-cecil-headlines-2019-music-on-the-lawn-series-at-kentucky-bourbon-festival/","Bardstown native Kaleb Cecil headlines 2019 Music on the Lawn series at Kentucky Bourbon Festival")</f>
        <v>Bardstown native Kaleb Cecil headlines 2019 Music on the Lawn series at Kentucky Bourbon Festival</v>
      </c>
      <c r="C128" s="56" t="s">
        <v>88</v>
      </c>
      <c r="D128" s="57" t="s">
        <v>10</v>
      </c>
      <c r="E128" s="58" t="s">
        <v>40</v>
      </c>
      <c r="F128" s="59">
        <v>45095</v>
      </c>
      <c r="G128" s="60">
        <v>10.37</v>
      </c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  <c r="HM128" s="51"/>
      <c r="HN128" s="51"/>
      <c r="HO128" s="51"/>
      <c r="HP128" s="51"/>
      <c r="HQ128" s="51"/>
      <c r="HR128" s="51"/>
      <c r="HS128" s="51"/>
      <c r="HT128" s="51"/>
      <c r="HU128" s="51"/>
      <c r="HV128" s="51"/>
      <c r="HW128" s="51"/>
      <c r="HX128" s="51"/>
      <c r="HY128" s="51"/>
      <c r="HZ128" s="51"/>
      <c r="IA128" s="51"/>
      <c r="IB128" s="51"/>
      <c r="IC128" s="51"/>
      <c r="ID128" s="51"/>
      <c r="IE128" s="51"/>
      <c r="IF128" s="51"/>
      <c r="IG128" s="51"/>
      <c r="IH128" s="51"/>
      <c r="II128" s="51"/>
      <c r="IJ128" s="51"/>
      <c r="IK128" s="51"/>
      <c r="IL128" s="51"/>
      <c r="IM128" s="51"/>
      <c r="IN128" s="51"/>
      <c r="IO128" s="51"/>
      <c r="IP128" s="51"/>
      <c r="IQ128" s="51"/>
    </row>
    <row r="129" spans="1:251" ht="12.75" customHeight="1" x14ac:dyDescent="0.2">
      <c r="A129" s="54">
        <v>43697</v>
      </c>
      <c r="B129" s="61" t="s">
        <v>124</v>
      </c>
      <c r="C129" s="56" t="s">
        <v>21</v>
      </c>
      <c r="D129" s="57" t="s">
        <v>10</v>
      </c>
      <c r="E129" s="58" t="s">
        <v>16</v>
      </c>
      <c r="F129" s="59">
        <v>40559</v>
      </c>
      <c r="G129" s="60">
        <v>9.33</v>
      </c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  <c r="HM129" s="51"/>
      <c r="HN129" s="51"/>
      <c r="HO129" s="51"/>
      <c r="HP129" s="51"/>
      <c r="HQ129" s="51"/>
      <c r="HR129" s="51"/>
      <c r="HS129" s="51"/>
      <c r="HT129" s="51"/>
      <c r="HU129" s="51"/>
      <c r="HV129" s="51"/>
      <c r="HW129" s="51"/>
      <c r="HX129" s="51"/>
      <c r="HY129" s="51"/>
      <c r="HZ129" s="51"/>
      <c r="IA129" s="51"/>
      <c r="IB129" s="51"/>
      <c r="IC129" s="51"/>
      <c r="ID129" s="51"/>
      <c r="IE129" s="51"/>
      <c r="IF129" s="51"/>
      <c r="IG129" s="51"/>
      <c r="IH129" s="51"/>
      <c r="II129" s="51"/>
      <c r="IJ129" s="51"/>
      <c r="IK129" s="51"/>
      <c r="IL129" s="51"/>
      <c r="IM129" s="51"/>
      <c r="IN129" s="51"/>
      <c r="IO129" s="51"/>
      <c r="IP129" s="51"/>
      <c r="IQ129" s="51"/>
    </row>
    <row r="130" spans="1:251" ht="12.75" customHeight="1" x14ac:dyDescent="0.2">
      <c r="A130" s="54">
        <v>43692</v>
      </c>
      <c r="B130" s="55" t="str">
        <f>HYPERLINK("https://imbibemagazine.com/kentucky-bourbon-festival-2019/","The Kentucky Bourbon Festival Ushers in its 28th Year")</f>
        <v>The Kentucky Bourbon Festival Ushers in its 28th Year</v>
      </c>
      <c r="C130" s="56" t="s">
        <v>125</v>
      </c>
      <c r="D130" s="57" t="s">
        <v>10</v>
      </c>
      <c r="E130" s="59" t="s">
        <v>126</v>
      </c>
      <c r="F130" s="59">
        <v>149</v>
      </c>
      <c r="G130" s="60">
        <v>22.08</v>
      </c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  <c r="EM130" s="62"/>
      <c r="EN130" s="62"/>
      <c r="EO130" s="62"/>
      <c r="EP130" s="62"/>
      <c r="EQ130" s="62"/>
      <c r="ER130" s="62"/>
      <c r="ES130" s="62"/>
      <c r="ET130" s="62"/>
      <c r="EU130" s="62"/>
      <c r="EV130" s="62"/>
      <c r="EW130" s="62"/>
      <c r="EX130" s="62"/>
      <c r="EY130" s="62"/>
      <c r="EZ130" s="62"/>
      <c r="FA130" s="62"/>
      <c r="FB130" s="62"/>
      <c r="FC130" s="62"/>
      <c r="FD130" s="62"/>
      <c r="FE130" s="62"/>
      <c r="FF130" s="62"/>
      <c r="FG130" s="62"/>
      <c r="FH130" s="62"/>
      <c r="FI130" s="62"/>
      <c r="FJ130" s="62"/>
      <c r="FK130" s="62"/>
      <c r="FL130" s="62"/>
      <c r="FM130" s="62"/>
      <c r="FN130" s="62"/>
      <c r="FO130" s="62"/>
      <c r="FP130" s="62"/>
      <c r="FQ130" s="62"/>
      <c r="FR130" s="62"/>
      <c r="FS130" s="62"/>
      <c r="FT130" s="62"/>
      <c r="FU130" s="62"/>
      <c r="FV130" s="62"/>
      <c r="FW130" s="62"/>
      <c r="FX130" s="62"/>
      <c r="FY130" s="62"/>
      <c r="FZ130" s="62"/>
      <c r="GA130" s="62"/>
      <c r="GB130" s="62"/>
      <c r="GC130" s="62"/>
      <c r="GD130" s="62"/>
      <c r="GE130" s="62"/>
      <c r="GF130" s="62"/>
      <c r="GG130" s="62"/>
      <c r="GH130" s="62"/>
      <c r="GI130" s="62"/>
      <c r="GJ130" s="62"/>
      <c r="GK130" s="62"/>
      <c r="GL130" s="62"/>
      <c r="GM130" s="62"/>
      <c r="GN130" s="62"/>
      <c r="GO130" s="62"/>
      <c r="GP130" s="62"/>
      <c r="GQ130" s="62"/>
      <c r="GR130" s="62"/>
      <c r="GS130" s="62"/>
      <c r="GT130" s="62"/>
      <c r="GU130" s="62"/>
      <c r="GV130" s="62"/>
      <c r="GW130" s="62"/>
      <c r="GX130" s="62"/>
      <c r="GY130" s="62"/>
      <c r="GZ130" s="62"/>
      <c r="HA130" s="62"/>
      <c r="HB130" s="62"/>
      <c r="HC130" s="62"/>
      <c r="HD130" s="62"/>
      <c r="HE130" s="62"/>
      <c r="HF130" s="62"/>
      <c r="HG130" s="62"/>
      <c r="HH130" s="62"/>
      <c r="HI130" s="62"/>
      <c r="HJ130" s="62"/>
      <c r="HK130" s="62"/>
      <c r="HL130" s="62"/>
      <c r="HM130" s="62"/>
      <c r="HN130" s="62"/>
      <c r="HO130" s="62"/>
      <c r="HP130" s="62"/>
      <c r="HQ130" s="62"/>
      <c r="HR130" s="62"/>
      <c r="HS130" s="62"/>
      <c r="HT130" s="62"/>
      <c r="HU130" s="62"/>
      <c r="HV130" s="62"/>
      <c r="HW130" s="62"/>
      <c r="HX130" s="62"/>
      <c r="HY130" s="62"/>
      <c r="HZ130" s="62"/>
      <c r="IA130" s="62"/>
      <c r="IB130" s="62"/>
      <c r="IC130" s="62"/>
      <c r="ID130" s="62"/>
      <c r="IE130" s="62"/>
      <c r="IF130" s="62"/>
      <c r="IG130" s="62"/>
      <c r="IH130" s="62"/>
      <c r="II130" s="62"/>
      <c r="IJ130" s="62"/>
      <c r="IK130" s="62"/>
      <c r="IL130" s="62"/>
      <c r="IM130" s="62"/>
      <c r="IN130" s="62"/>
      <c r="IO130" s="62"/>
      <c r="IP130" s="62"/>
      <c r="IQ130" s="62"/>
    </row>
    <row r="131" spans="1:251" ht="12.75" customHeight="1" x14ac:dyDescent="0.2">
      <c r="A131" s="54">
        <v>43692</v>
      </c>
      <c r="B131" s="55" t="str">
        <f>HYPERLINK("https://www.bourbonmanor.com/blog/2019/08/bardstown-arts-beyond-bourbon-exhibit/","Bardstown for the Art ""Beyond the Bourbon"" Exhibit")</f>
        <v>Bardstown for the Art "Beyond the Bourbon" Exhibit</v>
      </c>
      <c r="C131" s="56" t="s">
        <v>127</v>
      </c>
      <c r="D131" s="57" t="s">
        <v>10</v>
      </c>
      <c r="E131" s="59" t="s">
        <v>126</v>
      </c>
      <c r="F131" s="59" t="s">
        <v>29</v>
      </c>
      <c r="G131" s="59" t="s">
        <v>29</v>
      </c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2"/>
      <c r="EO131" s="62"/>
      <c r="EP131" s="62"/>
      <c r="EQ131" s="62"/>
      <c r="ER131" s="62"/>
      <c r="ES131" s="62"/>
      <c r="ET131" s="62"/>
      <c r="EU131" s="62"/>
      <c r="EV131" s="62"/>
      <c r="EW131" s="62"/>
      <c r="EX131" s="62"/>
      <c r="EY131" s="62"/>
      <c r="EZ131" s="62"/>
      <c r="FA131" s="62"/>
      <c r="FB131" s="62"/>
      <c r="FC131" s="62"/>
      <c r="FD131" s="62"/>
      <c r="FE131" s="62"/>
      <c r="FF131" s="62"/>
      <c r="FG131" s="62"/>
      <c r="FH131" s="62"/>
      <c r="FI131" s="62"/>
      <c r="FJ131" s="62"/>
      <c r="FK131" s="62"/>
      <c r="FL131" s="62"/>
      <c r="FM131" s="62"/>
      <c r="FN131" s="62"/>
      <c r="FO131" s="62"/>
      <c r="FP131" s="62"/>
      <c r="FQ131" s="62"/>
      <c r="FR131" s="62"/>
      <c r="FS131" s="62"/>
      <c r="FT131" s="62"/>
      <c r="FU131" s="62"/>
      <c r="FV131" s="62"/>
      <c r="FW131" s="62"/>
      <c r="FX131" s="62"/>
      <c r="FY131" s="62"/>
      <c r="FZ131" s="62"/>
      <c r="GA131" s="62"/>
      <c r="GB131" s="62"/>
      <c r="GC131" s="62"/>
      <c r="GD131" s="62"/>
      <c r="GE131" s="62"/>
      <c r="GF131" s="62"/>
      <c r="GG131" s="62"/>
      <c r="GH131" s="62"/>
      <c r="GI131" s="62"/>
      <c r="GJ131" s="62"/>
      <c r="GK131" s="62"/>
      <c r="GL131" s="62"/>
      <c r="GM131" s="62"/>
      <c r="GN131" s="62"/>
      <c r="GO131" s="62"/>
      <c r="GP131" s="62"/>
      <c r="GQ131" s="62"/>
      <c r="GR131" s="62"/>
      <c r="GS131" s="62"/>
      <c r="GT131" s="62"/>
      <c r="GU131" s="62"/>
      <c r="GV131" s="62"/>
      <c r="GW131" s="62"/>
      <c r="GX131" s="62"/>
      <c r="GY131" s="62"/>
      <c r="GZ131" s="62"/>
      <c r="HA131" s="62"/>
      <c r="HB131" s="62"/>
      <c r="HC131" s="62"/>
      <c r="HD131" s="62"/>
      <c r="HE131" s="62"/>
      <c r="HF131" s="62"/>
      <c r="HG131" s="62"/>
      <c r="HH131" s="62"/>
      <c r="HI131" s="62"/>
      <c r="HJ131" s="62"/>
      <c r="HK131" s="62"/>
      <c r="HL131" s="62"/>
      <c r="HM131" s="62"/>
      <c r="HN131" s="62"/>
      <c r="HO131" s="62"/>
      <c r="HP131" s="62"/>
      <c r="HQ131" s="62"/>
      <c r="HR131" s="62"/>
      <c r="HS131" s="62"/>
      <c r="HT131" s="62"/>
      <c r="HU131" s="62"/>
      <c r="HV131" s="62"/>
      <c r="HW131" s="62"/>
      <c r="HX131" s="62"/>
      <c r="HY131" s="62"/>
      <c r="HZ131" s="62"/>
      <c r="IA131" s="62"/>
      <c r="IB131" s="62"/>
      <c r="IC131" s="62"/>
      <c r="ID131" s="62"/>
      <c r="IE131" s="62"/>
      <c r="IF131" s="62"/>
      <c r="IG131" s="62"/>
      <c r="IH131" s="62"/>
      <c r="II131" s="62"/>
      <c r="IJ131" s="62"/>
      <c r="IK131" s="62"/>
      <c r="IL131" s="62"/>
      <c r="IM131" s="62"/>
      <c r="IN131" s="62"/>
      <c r="IO131" s="62"/>
      <c r="IP131" s="62"/>
      <c r="IQ131" s="62"/>
    </row>
    <row r="132" spans="1:251" ht="12.75" customHeight="1" x14ac:dyDescent="0.2">
      <c r="A132" s="54">
        <v>43693</v>
      </c>
      <c r="B132" s="61" t="str">
        <f>HYPERLINK("https://www.gobourbon.com/the-kentucky-bourbon-festival-2019/","The Kentucky Bourbon Festival is Back for 2019 – And Better Than Ever")</f>
        <v>The Kentucky Bourbon Festival is Back for 2019 – And Better Than Ever</v>
      </c>
      <c r="C132" s="56" t="s">
        <v>26</v>
      </c>
      <c r="D132" s="57" t="s">
        <v>10</v>
      </c>
      <c r="E132" s="59" t="s">
        <v>126</v>
      </c>
      <c r="F132" s="59" t="s">
        <v>29</v>
      </c>
      <c r="G132" s="59" t="s">
        <v>29</v>
      </c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62"/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  <c r="EM132" s="62"/>
      <c r="EN132" s="62"/>
      <c r="EO132" s="62"/>
      <c r="EP132" s="62"/>
      <c r="EQ132" s="62"/>
      <c r="ER132" s="62"/>
      <c r="ES132" s="62"/>
      <c r="ET132" s="62"/>
      <c r="EU132" s="62"/>
      <c r="EV132" s="62"/>
      <c r="EW132" s="62"/>
      <c r="EX132" s="62"/>
      <c r="EY132" s="62"/>
      <c r="EZ132" s="62"/>
      <c r="FA132" s="62"/>
      <c r="FB132" s="62"/>
      <c r="FC132" s="62"/>
      <c r="FD132" s="62"/>
      <c r="FE132" s="62"/>
      <c r="FF132" s="62"/>
      <c r="FG132" s="62"/>
      <c r="FH132" s="62"/>
      <c r="FI132" s="62"/>
      <c r="FJ132" s="62"/>
      <c r="FK132" s="62"/>
      <c r="FL132" s="62"/>
      <c r="FM132" s="62"/>
      <c r="FN132" s="62"/>
      <c r="FO132" s="62"/>
      <c r="FP132" s="62"/>
      <c r="FQ132" s="62"/>
      <c r="FR132" s="62"/>
      <c r="FS132" s="62"/>
      <c r="FT132" s="62"/>
      <c r="FU132" s="62"/>
      <c r="FV132" s="62"/>
      <c r="FW132" s="62"/>
      <c r="FX132" s="62"/>
      <c r="FY132" s="62"/>
      <c r="FZ132" s="62"/>
      <c r="GA132" s="62"/>
      <c r="GB132" s="62"/>
      <c r="GC132" s="62"/>
      <c r="GD132" s="62"/>
      <c r="GE132" s="62"/>
      <c r="GF132" s="62"/>
      <c r="GG132" s="62"/>
      <c r="GH132" s="62"/>
      <c r="GI132" s="62"/>
      <c r="GJ132" s="62"/>
      <c r="GK132" s="62"/>
      <c r="GL132" s="62"/>
      <c r="GM132" s="62"/>
      <c r="GN132" s="62"/>
      <c r="GO132" s="62"/>
      <c r="GP132" s="62"/>
      <c r="GQ132" s="62"/>
      <c r="GR132" s="62"/>
      <c r="GS132" s="62"/>
      <c r="GT132" s="62"/>
      <c r="GU132" s="62"/>
      <c r="GV132" s="62"/>
      <c r="GW132" s="62"/>
      <c r="GX132" s="62"/>
      <c r="GY132" s="62"/>
      <c r="GZ132" s="62"/>
      <c r="HA132" s="62"/>
      <c r="HB132" s="62"/>
      <c r="HC132" s="62"/>
      <c r="HD132" s="62"/>
      <c r="HE132" s="62"/>
      <c r="HF132" s="62"/>
      <c r="HG132" s="62"/>
      <c r="HH132" s="62"/>
      <c r="HI132" s="62"/>
      <c r="HJ132" s="62"/>
      <c r="HK132" s="62"/>
      <c r="HL132" s="62"/>
      <c r="HM132" s="62"/>
      <c r="HN132" s="62"/>
      <c r="HO132" s="62"/>
      <c r="HP132" s="62"/>
      <c r="HQ132" s="62"/>
      <c r="HR132" s="62"/>
      <c r="HS132" s="62"/>
      <c r="HT132" s="62"/>
      <c r="HU132" s="62"/>
      <c r="HV132" s="62"/>
      <c r="HW132" s="62"/>
      <c r="HX132" s="62"/>
      <c r="HY132" s="62"/>
      <c r="HZ132" s="62"/>
      <c r="IA132" s="62"/>
      <c r="IB132" s="62"/>
      <c r="IC132" s="62"/>
      <c r="ID132" s="62"/>
      <c r="IE132" s="62"/>
      <c r="IF132" s="62"/>
      <c r="IG132" s="62"/>
      <c r="IH132" s="62"/>
      <c r="II132" s="62"/>
      <c r="IJ132" s="62"/>
      <c r="IK132" s="62"/>
      <c r="IL132" s="62"/>
      <c r="IM132" s="62"/>
      <c r="IN132" s="62"/>
      <c r="IO132" s="62"/>
      <c r="IP132" s="62"/>
      <c r="IQ132" s="62"/>
    </row>
    <row r="133" spans="1:251" ht="12.75" customHeight="1" x14ac:dyDescent="0.2">
      <c r="A133" s="63">
        <v>43692</v>
      </c>
      <c r="B133" s="61" t="str">
        <f>HYPERLINK("https://www.kystandard.com/content/bourbon-festival-changes-announced","Bourbon Festival changes announced")</f>
        <v>Bourbon Festival changes announced</v>
      </c>
      <c r="C133" s="64" t="s">
        <v>21</v>
      </c>
      <c r="D133" s="57" t="s">
        <v>10</v>
      </c>
      <c r="E133" s="65" t="s">
        <v>16</v>
      </c>
      <c r="F133" s="65">
        <v>40559</v>
      </c>
      <c r="G133" s="66">
        <v>9.33</v>
      </c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67"/>
      <c r="CU133" s="67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67"/>
      <c r="DZ133" s="67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67"/>
      <c r="FL133" s="67"/>
      <c r="FM133" s="67"/>
      <c r="FN133" s="67"/>
      <c r="FO133" s="67"/>
      <c r="FP133" s="67"/>
      <c r="FQ133" s="67"/>
      <c r="FR133" s="67"/>
      <c r="FS133" s="67"/>
      <c r="FT133" s="67"/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M133" s="67"/>
      <c r="GN133" s="67"/>
      <c r="GO133" s="67"/>
      <c r="GP133" s="67"/>
      <c r="GQ133" s="67"/>
      <c r="GR133" s="67"/>
      <c r="GS133" s="67"/>
      <c r="GT133" s="67"/>
      <c r="GU133" s="67"/>
      <c r="GV133" s="67"/>
      <c r="GW133" s="67"/>
      <c r="GX133" s="67"/>
      <c r="GY133" s="67"/>
      <c r="GZ133" s="67"/>
      <c r="HA133" s="67"/>
      <c r="HB133" s="67"/>
      <c r="HC133" s="67"/>
      <c r="HD133" s="67"/>
      <c r="HE133" s="67"/>
      <c r="HF133" s="67"/>
      <c r="HG133" s="67"/>
      <c r="HH133" s="67"/>
      <c r="HI133" s="67"/>
      <c r="HJ133" s="67"/>
      <c r="HK133" s="67"/>
      <c r="HL133" s="67"/>
      <c r="HM133" s="67"/>
      <c r="HN133" s="67"/>
      <c r="HO133" s="67"/>
      <c r="HP133" s="67"/>
      <c r="HQ133" s="67"/>
      <c r="HR133" s="67"/>
      <c r="HS133" s="67"/>
      <c r="HT133" s="67"/>
      <c r="HU133" s="67"/>
      <c r="HV133" s="67"/>
      <c r="HW133" s="67"/>
      <c r="HX133" s="67"/>
      <c r="HY133" s="67"/>
      <c r="HZ133" s="67"/>
      <c r="IA133" s="67"/>
      <c r="IB133" s="67"/>
      <c r="IC133" s="67"/>
      <c r="ID133" s="67"/>
      <c r="IE133" s="67"/>
      <c r="IF133" s="67"/>
      <c r="IG133" s="67"/>
      <c r="IH133" s="67"/>
      <c r="II133" s="67"/>
      <c r="IJ133" s="67"/>
      <c r="IK133" s="67"/>
      <c r="IL133" s="67"/>
      <c r="IM133" s="67"/>
      <c r="IN133" s="67"/>
      <c r="IO133" s="67"/>
      <c r="IP133" s="67"/>
      <c r="IQ133" s="67"/>
    </row>
    <row r="134" spans="1:251" ht="12.75" customHeight="1" x14ac:dyDescent="0.2">
      <c r="A134" s="63">
        <v>43692</v>
      </c>
      <c r="B134" s="19" t="s">
        <v>130</v>
      </c>
      <c r="C134" s="64" t="s">
        <v>14</v>
      </c>
      <c r="D134" s="57" t="s">
        <v>15</v>
      </c>
      <c r="E134" s="65" t="s">
        <v>16</v>
      </c>
      <c r="F134" s="68">
        <v>8643</v>
      </c>
      <c r="G134" s="66">
        <v>1716.94</v>
      </c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67"/>
      <c r="CM134" s="67"/>
      <c r="CN134" s="67"/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67"/>
      <c r="DZ134" s="67"/>
      <c r="EA134" s="67"/>
      <c r="EB134" s="67"/>
      <c r="EC134" s="67"/>
      <c r="ED134" s="67"/>
      <c r="EE134" s="67"/>
      <c r="EF134" s="67"/>
      <c r="EG134" s="67"/>
      <c r="EH134" s="67"/>
      <c r="EI134" s="67"/>
      <c r="EJ134" s="67"/>
      <c r="EK134" s="67"/>
      <c r="EL134" s="67"/>
      <c r="EM134" s="67"/>
      <c r="EN134" s="67"/>
      <c r="EO134" s="67"/>
      <c r="EP134" s="67"/>
      <c r="EQ134" s="67"/>
      <c r="ER134" s="67"/>
      <c r="ES134" s="67"/>
      <c r="ET134" s="67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67"/>
      <c r="FH134" s="67"/>
      <c r="FI134" s="67"/>
      <c r="FJ134" s="67"/>
      <c r="FK134" s="67"/>
      <c r="FL134" s="67"/>
      <c r="FM134" s="67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67"/>
      <c r="GF134" s="67"/>
      <c r="GG134" s="67"/>
      <c r="GH134" s="67"/>
      <c r="GI134" s="67"/>
      <c r="GJ134" s="67"/>
      <c r="GK134" s="67"/>
      <c r="GL134" s="67"/>
      <c r="GM134" s="67"/>
      <c r="GN134" s="67"/>
      <c r="GO134" s="67"/>
      <c r="GP134" s="67"/>
      <c r="GQ134" s="67"/>
      <c r="GR134" s="67"/>
      <c r="GS134" s="67"/>
      <c r="GT134" s="67"/>
      <c r="GU134" s="67"/>
      <c r="GV134" s="67"/>
      <c r="GW134" s="67"/>
      <c r="GX134" s="67"/>
      <c r="GY134" s="67"/>
      <c r="GZ134" s="67"/>
      <c r="HA134" s="67"/>
      <c r="HB134" s="67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67"/>
      <c r="HN134" s="67"/>
      <c r="HO134" s="67"/>
      <c r="HP134" s="67"/>
      <c r="HQ134" s="67"/>
      <c r="HR134" s="67"/>
      <c r="HS134" s="67"/>
      <c r="HT134" s="67"/>
      <c r="HU134" s="67"/>
      <c r="HV134" s="67"/>
      <c r="HW134" s="67"/>
      <c r="HX134" s="67"/>
      <c r="HY134" s="67"/>
      <c r="HZ134" s="67"/>
      <c r="IA134" s="67"/>
      <c r="IB134" s="67"/>
      <c r="IC134" s="67"/>
      <c r="ID134" s="67"/>
      <c r="IE134" s="67"/>
      <c r="IF134" s="67"/>
      <c r="IG134" s="67"/>
      <c r="IH134" s="67"/>
      <c r="II134" s="67"/>
      <c r="IJ134" s="67"/>
      <c r="IK134" s="67"/>
      <c r="IL134" s="67"/>
      <c r="IM134" s="67"/>
      <c r="IN134" s="67"/>
      <c r="IO134" s="67"/>
      <c r="IP134" s="67"/>
      <c r="IQ134" s="67"/>
    </row>
    <row r="135" spans="1:251" ht="12.75" customHeight="1" x14ac:dyDescent="0.2">
      <c r="A135" s="63">
        <v>43686</v>
      </c>
      <c r="B135" s="61" t="str">
        <f>HYPERLINK("http://legacy.travelnoire.com/8-great-travel-destinations-september/","8 Great Travel Destinations For September")</f>
        <v>8 Great Travel Destinations For September</v>
      </c>
      <c r="C135" s="64" t="s">
        <v>131</v>
      </c>
      <c r="D135" s="57" t="s">
        <v>10</v>
      </c>
      <c r="E135" s="65" t="s">
        <v>12</v>
      </c>
      <c r="F135" s="65">
        <v>61208</v>
      </c>
      <c r="G135" s="66">
        <v>14.08</v>
      </c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67"/>
      <c r="CG135" s="67"/>
      <c r="CH135" s="67"/>
      <c r="CI135" s="67"/>
      <c r="CJ135" s="67"/>
      <c r="CK135" s="67"/>
      <c r="CL135" s="67"/>
      <c r="CM135" s="67"/>
      <c r="CN135" s="67"/>
      <c r="CO135" s="67"/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67"/>
      <c r="DZ135" s="67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67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67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67"/>
      <c r="GF135" s="67"/>
      <c r="GG135" s="67"/>
      <c r="GH135" s="67"/>
      <c r="GI135" s="67"/>
      <c r="GJ135" s="67"/>
      <c r="GK135" s="67"/>
      <c r="GL135" s="67"/>
      <c r="GM135" s="67"/>
      <c r="GN135" s="67"/>
      <c r="GO135" s="67"/>
      <c r="GP135" s="67"/>
      <c r="GQ135" s="67"/>
      <c r="GR135" s="67"/>
      <c r="GS135" s="67"/>
      <c r="GT135" s="67"/>
      <c r="GU135" s="67"/>
      <c r="GV135" s="67"/>
      <c r="GW135" s="67"/>
      <c r="GX135" s="67"/>
      <c r="GY135" s="67"/>
      <c r="GZ135" s="67"/>
      <c r="HA135" s="67"/>
      <c r="HB135" s="67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67"/>
      <c r="HN135" s="67"/>
      <c r="HO135" s="67"/>
      <c r="HP135" s="67"/>
      <c r="HQ135" s="67"/>
      <c r="HR135" s="67"/>
      <c r="HS135" s="67"/>
      <c r="HT135" s="67"/>
      <c r="HU135" s="67"/>
      <c r="HV135" s="67"/>
      <c r="HW135" s="67"/>
      <c r="HX135" s="67"/>
      <c r="HY135" s="67"/>
      <c r="HZ135" s="67"/>
      <c r="IA135" s="67"/>
      <c r="IB135" s="67"/>
      <c r="IC135" s="67"/>
      <c r="ID135" s="67"/>
      <c r="IE135" s="67"/>
      <c r="IF135" s="67"/>
      <c r="IG135" s="67"/>
      <c r="IH135" s="67"/>
      <c r="II135" s="67"/>
      <c r="IJ135" s="67"/>
      <c r="IK135" s="67"/>
      <c r="IL135" s="67"/>
      <c r="IM135" s="67"/>
      <c r="IN135" s="67"/>
      <c r="IO135" s="67"/>
      <c r="IP135" s="67"/>
      <c r="IQ135" s="67"/>
    </row>
    <row r="136" spans="1:251" ht="12.75" customHeight="1" x14ac:dyDescent="0.2">
      <c r="A136" s="63">
        <v>43685</v>
      </c>
      <c r="B136" s="61" t="str">
        <f>HYPERLINK("https://louilink.com/2019/08/06/https-insiderlouisville-com-lifestyle_culture-7-questions-with-mike-mangeot-new-director-of-the-kentucky-bourbon-festival/","7 Questions With … Mike Mangeot, new director of the Kentucky Bourbon Festival")</f>
        <v>7 Questions With … Mike Mangeot, new director of the Kentucky Bourbon Festival</v>
      </c>
      <c r="C136" s="64" t="s">
        <v>132</v>
      </c>
      <c r="D136" s="57" t="s">
        <v>10</v>
      </c>
      <c r="E136" s="50" t="s">
        <v>19</v>
      </c>
      <c r="F136" s="65">
        <v>10618</v>
      </c>
      <c r="G136" s="66">
        <v>2.44</v>
      </c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67"/>
      <c r="CH136" s="67"/>
      <c r="CI136" s="67"/>
      <c r="CJ136" s="67"/>
      <c r="CK136" s="67"/>
      <c r="CL136" s="67"/>
      <c r="CM136" s="67"/>
      <c r="CN136" s="67"/>
      <c r="CO136" s="67"/>
      <c r="CP136" s="67"/>
      <c r="CQ136" s="67"/>
      <c r="CR136" s="67"/>
      <c r="CS136" s="67"/>
      <c r="CT136" s="67"/>
      <c r="CU136" s="67"/>
      <c r="CV136" s="67"/>
      <c r="CW136" s="67"/>
      <c r="CX136" s="67"/>
      <c r="CY136" s="67"/>
      <c r="CZ136" s="67"/>
      <c r="DA136" s="67"/>
      <c r="DB136" s="67"/>
      <c r="DC136" s="67"/>
      <c r="DD136" s="67"/>
      <c r="DE136" s="67"/>
      <c r="DF136" s="67"/>
      <c r="DG136" s="67"/>
      <c r="DH136" s="67"/>
      <c r="DI136" s="67"/>
      <c r="DJ136" s="67"/>
      <c r="DK136" s="67"/>
      <c r="DL136" s="67"/>
      <c r="DM136" s="67"/>
      <c r="DN136" s="67"/>
      <c r="DO136" s="67"/>
      <c r="DP136" s="67"/>
      <c r="DQ136" s="67"/>
      <c r="DR136" s="67"/>
      <c r="DS136" s="67"/>
      <c r="DT136" s="67"/>
      <c r="DU136" s="67"/>
      <c r="DV136" s="67"/>
      <c r="DW136" s="67"/>
      <c r="DX136" s="67"/>
      <c r="DY136" s="67"/>
      <c r="DZ136" s="67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67"/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67"/>
      <c r="GF136" s="67"/>
      <c r="GG136" s="67"/>
      <c r="GH136" s="67"/>
      <c r="GI136" s="67"/>
      <c r="GJ136" s="67"/>
      <c r="GK136" s="67"/>
      <c r="GL136" s="67"/>
      <c r="GM136" s="67"/>
      <c r="GN136" s="67"/>
      <c r="GO136" s="67"/>
      <c r="GP136" s="67"/>
      <c r="GQ136" s="67"/>
      <c r="GR136" s="67"/>
      <c r="GS136" s="67"/>
      <c r="GT136" s="67"/>
      <c r="GU136" s="67"/>
      <c r="GV136" s="67"/>
      <c r="GW136" s="67"/>
      <c r="GX136" s="67"/>
      <c r="GY136" s="67"/>
      <c r="GZ136" s="67"/>
      <c r="HA136" s="67"/>
      <c r="HB136" s="67"/>
      <c r="HC136" s="67"/>
      <c r="HD136" s="67"/>
      <c r="HE136" s="67"/>
      <c r="HF136" s="67"/>
      <c r="HG136" s="67"/>
      <c r="HH136" s="67"/>
      <c r="HI136" s="67"/>
      <c r="HJ136" s="67"/>
      <c r="HK136" s="67"/>
      <c r="HL136" s="67"/>
      <c r="HM136" s="67"/>
      <c r="HN136" s="67"/>
      <c r="HO136" s="67"/>
      <c r="HP136" s="67"/>
      <c r="HQ136" s="67"/>
      <c r="HR136" s="67"/>
      <c r="HS136" s="67"/>
      <c r="HT136" s="67"/>
      <c r="HU136" s="67"/>
      <c r="HV136" s="67"/>
      <c r="HW136" s="67"/>
      <c r="HX136" s="67"/>
      <c r="HY136" s="67"/>
      <c r="HZ136" s="67"/>
      <c r="IA136" s="67"/>
      <c r="IB136" s="67"/>
      <c r="IC136" s="67"/>
      <c r="ID136" s="67"/>
      <c r="IE136" s="67"/>
      <c r="IF136" s="67"/>
      <c r="IG136" s="67"/>
      <c r="IH136" s="67"/>
      <c r="II136" s="67"/>
      <c r="IJ136" s="67"/>
      <c r="IK136" s="67"/>
      <c r="IL136" s="67"/>
      <c r="IM136" s="67"/>
      <c r="IN136" s="67"/>
      <c r="IO136" s="67"/>
      <c r="IP136" s="67"/>
      <c r="IQ136" s="67"/>
    </row>
    <row r="137" spans="1:251" ht="12.75" customHeight="1" x14ac:dyDescent="0.2">
      <c r="A137" s="63">
        <v>43684</v>
      </c>
      <c r="B137" s="61" t="str">
        <f>HYPERLINK("https://insiderlouisville.com/lifestyle_culture/7-questions-with-mike-mangeot-new-director-of-the-kentucky-bourbon-festival/","7 Questions With ... Mike Mangeot, director of Kentucky Bourbon Festival")</f>
        <v>7 Questions With ... Mike Mangeot, director of Kentucky Bourbon Festival</v>
      </c>
      <c r="C137" s="64" t="s">
        <v>103</v>
      </c>
      <c r="D137" s="57" t="s">
        <v>10</v>
      </c>
      <c r="E137" s="50" t="s">
        <v>19</v>
      </c>
      <c r="F137" s="65">
        <v>97703</v>
      </c>
      <c r="G137" s="66">
        <v>22.47</v>
      </c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7"/>
      <c r="CO137" s="67"/>
      <c r="CP137" s="67"/>
      <c r="CQ137" s="67"/>
      <c r="CR137" s="67"/>
      <c r="CS137" s="67"/>
      <c r="CT137" s="67"/>
      <c r="CU137" s="67"/>
      <c r="CV137" s="67"/>
      <c r="CW137" s="67"/>
      <c r="CX137" s="67"/>
      <c r="CY137" s="67"/>
      <c r="CZ137" s="67"/>
      <c r="DA137" s="67"/>
      <c r="DB137" s="67"/>
      <c r="DC137" s="67"/>
      <c r="DD137" s="67"/>
      <c r="DE137" s="67"/>
      <c r="DF137" s="67"/>
      <c r="DG137" s="67"/>
      <c r="DH137" s="67"/>
      <c r="DI137" s="67"/>
      <c r="DJ137" s="67"/>
      <c r="DK137" s="67"/>
      <c r="DL137" s="67"/>
      <c r="DM137" s="67"/>
      <c r="DN137" s="67"/>
      <c r="DO137" s="67"/>
      <c r="DP137" s="67"/>
      <c r="DQ137" s="67"/>
      <c r="DR137" s="67"/>
      <c r="DS137" s="67"/>
      <c r="DT137" s="67"/>
      <c r="DU137" s="67"/>
      <c r="DV137" s="67"/>
      <c r="DW137" s="67"/>
      <c r="DX137" s="67"/>
      <c r="DY137" s="67"/>
      <c r="DZ137" s="67"/>
      <c r="EA137" s="67"/>
      <c r="EB137" s="67"/>
      <c r="EC137" s="67"/>
      <c r="ED137" s="67"/>
      <c r="EE137" s="67"/>
      <c r="EF137" s="67"/>
      <c r="EG137" s="67"/>
      <c r="EH137" s="67"/>
      <c r="EI137" s="67"/>
      <c r="EJ137" s="67"/>
      <c r="EK137" s="67"/>
      <c r="EL137" s="67"/>
      <c r="EM137" s="67"/>
      <c r="EN137" s="67"/>
      <c r="EO137" s="67"/>
      <c r="EP137" s="67"/>
      <c r="EQ137" s="67"/>
      <c r="ER137" s="67"/>
      <c r="ES137" s="67"/>
      <c r="ET137" s="67"/>
      <c r="EU137" s="67"/>
      <c r="EV137" s="67"/>
      <c r="EW137" s="67"/>
      <c r="EX137" s="67"/>
      <c r="EY137" s="67"/>
      <c r="EZ137" s="67"/>
      <c r="FA137" s="67"/>
      <c r="FB137" s="67"/>
      <c r="FC137" s="67"/>
      <c r="FD137" s="67"/>
      <c r="FE137" s="67"/>
      <c r="FF137" s="67"/>
      <c r="FG137" s="67"/>
      <c r="FH137" s="67"/>
      <c r="FI137" s="67"/>
      <c r="FJ137" s="67"/>
      <c r="FK137" s="67"/>
      <c r="FL137" s="67"/>
      <c r="FM137" s="67"/>
      <c r="FN137" s="67"/>
      <c r="FO137" s="67"/>
      <c r="FP137" s="67"/>
      <c r="FQ137" s="67"/>
      <c r="FR137" s="67"/>
      <c r="FS137" s="67"/>
      <c r="FT137" s="67"/>
      <c r="FU137" s="67"/>
      <c r="FV137" s="67"/>
      <c r="FW137" s="67"/>
      <c r="FX137" s="67"/>
      <c r="FY137" s="67"/>
      <c r="FZ137" s="67"/>
      <c r="GA137" s="67"/>
      <c r="GB137" s="67"/>
      <c r="GC137" s="67"/>
      <c r="GD137" s="67"/>
      <c r="GE137" s="67"/>
      <c r="GF137" s="67"/>
      <c r="GG137" s="67"/>
      <c r="GH137" s="67"/>
      <c r="GI137" s="67"/>
      <c r="GJ137" s="67"/>
      <c r="GK137" s="67"/>
      <c r="GL137" s="67"/>
      <c r="GM137" s="67"/>
      <c r="GN137" s="67"/>
      <c r="GO137" s="67"/>
      <c r="GP137" s="67"/>
      <c r="GQ137" s="67"/>
      <c r="GR137" s="67"/>
      <c r="GS137" s="67"/>
      <c r="GT137" s="67"/>
      <c r="GU137" s="67"/>
      <c r="GV137" s="67"/>
      <c r="GW137" s="67"/>
      <c r="GX137" s="67"/>
      <c r="GY137" s="67"/>
      <c r="GZ137" s="67"/>
      <c r="HA137" s="67"/>
      <c r="HB137" s="67"/>
      <c r="HC137" s="67"/>
      <c r="HD137" s="67"/>
      <c r="HE137" s="67"/>
      <c r="HF137" s="67"/>
      <c r="HG137" s="67"/>
      <c r="HH137" s="67"/>
      <c r="HI137" s="67"/>
      <c r="HJ137" s="67"/>
      <c r="HK137" s="67"/>
      <c r="HL137" s="67"/>
      <c r="HM137" s="67"/>
      <c r="HN137" s="67"/>
      <c r="HO137" s="67"/>
      <c r="HP137" s="67"/>
      <c r="HQ137" s="67"/>
      <c r="HR137" s="67"/>
      <c r="HS137" s="67"/>
      <c r="HT137" s="67"/>
      <c r="HU137" s="67"/>
      <c r="HV137" s="67"/>
      <c r="HW137" s="67"/>
      <c r="HX137" s="67"/>
      <c r="HY137" s="67"/>
      <c r="HZ137" s="67"/>
      <c r="IA137" s="67"/>
      <c r="IB137" s="67"/>
      <c r="IC137" s="67"/>
      <c r="ID137" s="67"/>
      <c r="IE137" s="67"/>
      <c r="IF137" s="67"/>
      <c r="IG137" s="67"/>
      <c r="IH137" s="67"/>
      <c r="II137" s="67"/>
      <c r="IJ137" s="67"/>
      <c r="IK137" s="67"/>
      <c r="IL137" s="67"/>
      <c r="IM137" s="67"/>
      <c r="IN137" s="67"/>
      <c r="IO137" s="67"/>
      <c r="IP137" s="67"/>
      <c r="IQ137" s="67"/>
    </row>
    <row r="138" spans="1:251" ht="12.75" customHeight="1" x14ac:dyDescent="0.2">
      <c r="A138" s="63">
        <v>43679</v>
      </c>
      <c r="B138" s="61" t="str">
        <f>HYPERLINK("https://www.lanereport.com/115729/2019/08/market-review-making-room-for-bourbon-lovers/","Market Review | Making room for bourbon lovers – Lane Report | Kentucky Business &amp; Economic News")</f>
        <v>Market Review | Making room for bourbon lovers – Lane Report | Kentucky Business &amp; Economic News</v>
      </c>
      <c r="C138" s="69" t="s">
        <v>101</v>
      </c>
      <c r="D138" s="57" t="s">
        <v>10</v>
      </c>
      <c r="E138" s="65" t="s">
        <v>40</v>
      </c>
      <c r="F138" s="65">
        <v>31149</v>
      </c>
      <c r="G138" s="66">
        <v>7.16</v>
      </c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7"/>
      <c r="CQ138" s="67"/>
      <c r="CR138" s="67"/>
      <c r="CS138" s="67"/>
      <c r="CT138" s="67"/>
      <c r="CU138" s="67"/>
      <c r="CV138" s="67"/>
      <c r="CW138" s="67"/>
      <c r="CX138" s="67"/>
      <c r="CY138" s="67"/>
      <c r="CZ138" s="67"/>
      <c r="DA138" s="67"/>
      <c r="DB138" s="67"/>
      <c r="DC138" s="67"/>
      <c r="DD138" s="67"/>
      <c r="DE138" s="67"/>
      <c r="DF138" s="67"/>
      <c r="DG138" s="67"/>
      <c r="DH138" s="67"/>
      <c r="DI138" s="67"/>
      <c r="DJ138" s="67"/>
      <c r="DK138" s="67"/>
      <c r="DL138" s="67"/>
      <c r="DM138" s="67"/>
      <c r="DN138" s="67"/>
      <c r="DO138" s="67"/>
      <c r="DP138" s="67"/>
      <c r="DQ138" s="67"/>
      <c r="DR138" s="67"/>
      <c r="DS138" s="67"/>
      <c r="DT138" s="67"/>
      <c r="DU138" s="67"/>
      <c r="DV138" s="67"/>
      <c r="DW138" s="67"/>
      <c r="DX138" s="67"/>
      <c r="DY138" s="67"/>
      <c r="DZ138" s="67"/>
      <c r="EA138" s="67"/>
      <c r="EB138" s="67"/>
      <c r="EC138" s="67"/>
      <c r="ED138" s="67"/>
      <c r="EE138" s="67"/>
      <c r="EF138" s="67"/>
      <c r="EG138" s="67"/>
      <c r="EH138" s="67"/>
      <c r="EI138" s="67"/>
      <c r="EJ138" s="67"/>
      <c r="EK138" s="67"/>
      <c r="EL138" s="67"/>
      <c r="EM138" s="67"/>
      <c r="EN138" s="67"/>
      <c r="EO138" s="67"/>
      <c r="EP138" s="67"/>
      <c r="EQ138" s="67"/>
      <c r="ER138" s="67"/>
      <c r="ES138" s="67"/>
      <c r="ET138" s="67"/>
      <c r="EU138" s="67"/>
      <c r="EV138" s="67"/>
      <c r="EW138" s="67"/>
      <c r="EX138" s="67"/>
      <c r="EY138" s="67"/>
      <c r="EZ138" s="67"/>
      <c r="FA138" s="67"/>
      <c r="FB138" s="67"/>
      <c r="FC138" s="67"/>
      <c r="FD138" s="67"/>
      <c r="FE138" s="67"/>
      <c r="FF138" s="67"/>
      <c r="FG138" s="67"/>
      <c r="FH138" s="67"/>
      <c r="FI138" s="67"/>
      <c r="FJ138" s="67"/>
      <c r="FK138" s="67"/>
      <c r="FL138" s="67"/>
      <c r="FM138" s="67"/>
      <c r="FN138" s="67"/>
      <c r="FO138" s="67"/>
      <c r="FP138" s="67"/>
      <c r="FQ138" s="67"/>
      <c r="FR138" s="67"/>
      <c r="FS138" s="67"/>
      <c r="FT138" s="67"/>
      <c r="FU138" s="67"/>
      <c r="FV138" s="67"/>
      <c r="FW138" s="67"/>
      <c r="FX138" s="67"/>
      <c r="FY138" s="67"/>
      <c r="FZ138" s="67"/>
      <c r="GA138" s="67"/>
      <c r="GB138" s="67"/>
      <c r="GC138" s="67"/>
      <c r="GD138" s="67"/>
      <c r="GE138" s="67"/>
      <c r="GF138" s="67"/>
      <c r="GG138" s="67"/>
      <c r="GH138" s="67"/>
      <c r="GI138" s="67"/>
      <c r="GJ138" s="67"/>
      <c r="GK138" s="67"/>
      <c r="GL138" s="67"/>
      <c r="GM138" s="67"/>
      <c r="GN138" s="67"/>
      <c r="GO138" s="67"/>
      <c r="GP138" s="67"/>
      <c r="GQ138" s="67"/>
      <c r="GR138" s="67"/>
      <c r="GS138" s="67"/>
      <c r="GT138" s="67"/>
      <c r="GU138" s="67"/>
      <c r="GV138" s="67"/>
      <c r="GW138" s="67"/>
      <c r="GX138" s="67"/>
      <c r="GY138" s="67"/>
      <c r="GZ138" s="67"/>
      <c r="HA138" s="67"/>
      <c r="HB138" s="67"/>
      <c r="HC138" s="67"/>
      <c r="HD138" s="67"/>
      <c r="HE138" s="67"/>
      <c r="HF138" s="67"/>
      <c r="HG138" s="67"/>
      <c r="HH138" s="67"/>
      <c r="HI138" s="67"/>
      <c r="HJ138" s="67"/>
      <c r="HK138" s="67"/>
      <c r="HL138" s="67"/>
      <c r="HM138" s="67"/>
      <c r="HN138" s="67"/>
      <c r="HO138" s="67"/>
      <c r="HP138" s="67"/>
      <c r="HQ138" s="67"/>
      <c r="HR138" s="67"/>
      <c r="HS138" s="67"/>
      <c r="HT138" s="67"/>
      <c r="HU138" s="67"/>
      <c r="HV138" s="67"/>
      <c r="HW138" s="67"/>
      <c r="HX138" s="67"/>
      <c r="HY138" s="67"/>
      <c r="HZ138" s="67"/>
      <c r="IA138" s="67"/>
      <c r="IB138" s="67"/>
      <c r="IC138" s="67"/>
      <c r="ID138" s="67"/>
      <c r="IE138" s="67"/>
      <c r="IF138" s="67"/>
      <c r="IG138" s="67"/>
      <c r="IH138" s="67"/>
      <c r="II138" s="67"/>
      <c r="IJ138" s="67"/>
      <c r="IK138" s="67"/>
      <c r="IL138" s="67"/>
      <c r="IM138" s="67"/>
      <c r="IN138" s="67"/>
      <c r="IO138" s="67"/>
      <c r="IP138" s="67"/>
      <c r="IQ138" s="67"/>
    </row>
    <row r="139" spans="1:251" ht="12.75" customHeight="1" x14ac:dyDescent="0.2">
      <c r="A139" s="70">
        <v>43679</v>
      </c>
      <c r="B139" s="71" t="str">
        <f>HYPERLINK("https://www.wideopeneats.com/bardstown-ky/","Wide Open Eats' Guide to Bardstown, KY")</f>
        <v>Wide Open Eats' Guide to Bardstown, KY</v>
      </c>
      <c r="C139" s="72" t="s">
        <v>134</v>
      </c>
      <c r="D139" s="73" t="s">
        <v>10</v>
      </c>
      <c r="E139" s="74"/>
      <c r="F139" s="74" t="s">
        <v>29</v>
      </c>
      <c r="G139" s="75" t="s">
        <v>29</v>
      </c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  <c r="EQ139" s="76"/>
      <c r="ER139" s="76"/>
      <c r="ES139" s="76"/>
      <c r="ET139" s="76"/>
      <c r="EU139" s="76"/>
      <c r="EV139" s="76"/>
      <c r="EW139" s="76"/>
      <c r="EX139" s="76"/>
      <c r="EY139" s="76"/>
      <c r="EZ139" s="76"/>
      <c r="FA139" s="76"/>
      <c r="FB139" s="76"/>
      <c r="FC139" s="76"/>
      <c r="FD139" s="76"/>
      <c r="FE139" s="76"/>
      <c r="FF139" s="76"/>
      <c r="FG139" s="76"/>
      <c r="FH139" s="76"/>
      <c r="FI139" s="76"/>
      <c r="FJ139" s="76"/>
      <c r="FK139" s="76"/>
      <c r="FL139" s="76"/>
      <c r="FM139" s="76"/>
      <c r="FN139" s="76"/>
      <c r="FO139" s="76"/>
      <c r="FP139" s="76"/>
      <c r="FQ139" s="76"/>
      <c r="FR139" s="76"/>
      <c r="FS139" s="76"/>
      <c r="FT139" s="76"/>
      <c r="FU139" s="76"/>
      <c r="FV139" s="76"/>
      <c r="FW139" s="76"/>
      <c r="FX139" s="76"/>
      <c r="FY139" s="76"/>
      <c r="FZ139" s="76"/>
      <c r="GA139" s="76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  <c r="HM139" s="76"/>
      <c r="HN139" s="76"/>
      <c r="HO139" s="76"/>
      <c r="HP139" s="76"/>
      <c r="HQ139" s="76"/>
      <c r="HR139" s="76"/>
      <c r="HS139" s="76"/>
      <c r="HT139" s="76"/>
      <c r="HU139" s="76"/>
      <c r="HV139" s="76"/>
      <c r="HW139" s="76"/>
      <c r="HX139" s="76"/>
      <c r="HY139" s="76"/>
      <c r="HZ139" s="76"/>
      <c r="IA139" s="76"/>
      <c r="IB139" s="76"/>
      <c r="IC139" s="76"/>
      <c r="ID139" s="76"/>
      <c r="IE139" s="76"/>
      <c r="IF139" s="76"/>
      <c r="IG139" s="76"/>
      <c r="IH139" s="76"/>
      <c r="II139" s="76"/>
      <c r="IJ139" s="76"/>
      <c r="IK139" s="76"/>
      <c r="IL139" s="76"/>
      <c r="IM139" s="76"/>
      <c r="IN139" s="76"/>
      <c r="IO139" s="76"/>
      <c r="IP139" s="76"/>
      <c r="IQ139" s="76"/>
    </row>
    <row r="140" spans="1:251" ht="12.75" customHeight="1" x14ac:dyDescent="0.2">
      <c r="A140" s="77" t="s">
        <v>135</v>
      </c>
      <c r="B140" s="61" t="str">
        <f>HYPERLINK("https://article.wn.com/view/2019/07/23/KBF_featuring_limitededition_handcrafted_poster_this_year/","KBF featuring limited-edition, 'hand-crafted' poster this year")</f>
        <v>KBF featuring limited-edition, 'hand-crafted' poster this year</v>
      </c>
      <c r="C140" s="78" t="s">
        <v>136</v>
      </c>
      <c r="D140" s="73" t="s">
        <v>10</v>
      </c>
      <c r="E140" s="79"/>
      <c r="F140" s="79">
        <v>483</v>
      </c>
      <c r="G140" s="80">
        <v>480.24</v>
      </c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  <c r="GT140" s="81"/>
      <c r="GU140" s="81"/>
      <c r="GV140" s="81"/>
      <c r="GW140" s="81"/>
      <c r="GX140" s="81"/>
      <c r="GY140" s="81"/>
      <c r="GZ140" s="81"/>
      <c r="HA140" s="81"/>
      <c r="HB140" s="81"/>
      <c r="HC140" s="81"/>
      <c r="HD140" s="81"/>
      <c r="HE140" s="81"/>
      <c r="HF140" s="81"/>
      <c r="HG140" s="81"/>
      <c r="HH140" s="81"/>
      <c r="HI140" s="81"/>
      <c r="HJ140" s="81"/>
      <c r="HK140" s="81"/>
      <c r="HL140" s="81"/>
      <c r="HM140" s="81"/>
      <c r="HN140" s="81"/>
      <c r="HO140" s="81"/>
      <c r="HP140" s="81"/>
      <c r="HQ140" s="81"/>
      <c r="HR140" s="81"/>
      <c r="HS140" s="81"/>
      <c r="HT140" s="81"/>
      <c r="HU140" s="81"/>
      <c r="HV140" s="81"/>
      <c r="HW140" s="81"/>
      <c r="HX140" s="81"/>
      <c r="HY140" s="81"/>
      <c r="HZ140" s="81"/>
      <c r="IA140" s="81"/>
      <c r="IB140" s="81"/>
      <c r="IC140" s="81"/>
      <c r="ID140" s="81"/>
      <c r="IE140" s="81"/>
      <c r="IF140" s="81"/>
      <c r="IG140" s="81"/>
      <c r="IH140" s="81"/>
      <c r="II140" s="81"/>
      <c r="IJ140" s="81"/>
      <c r="IK140" s="81"/>
      <c r="IL140" s="81"/>
      <c r="IM140" s="81"/>
      <c r="IN140" s="81"/>
      <c r="IO140" s="81"/>
      <c r="IP140" s="81"/>
      <c r="IQ140" s="81"/>
    </row>
    <row r="141" spans="1:251" ht="12.75" customHeight="1" x14ac:dyDescent="0.2">
      <c r="A141" s="77" t="s">
        <v>135</v>
      </c>
      <c r="B141" s="61" t="str">
        <f>HYPERLINK("https://www.kystandard.com/content/kbf-featuring-limited-edition-%E2%80%98hand-crafted%E2%80%99-poster-year","KBF featuring limited-edition, 'hand-crafted' poster this year")</f>
        <v>KBF featuring limited-edition, 'hand-crafted' poster this year</v>
      </c>
      <c r="C141" s="78" t="s">
        <v>14</v>
      </c>
      <c r="D141" s="82" t="s">
        <v>15</v>
      </c>
      <c r="E141" s="79" t="s">
        <v>16</v>
      </c>
      <c r="F141" s="79">
        <v>8643</v>
      </c>
      <c r="G141" s="80">
        <v>912.4</v>
      </c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  <c r="GT141" s="81"/>
      <c r="GU141" s="81"/>
      <c r="GV141" s="81"/>
      <c r="GW141" s="81"/>
      <c r="GX141" s="81"/>
      <c r="GY141" s="81"/>
      <c r="GZ141" s="81"/>
      <c r="HA141" s="81"/>
      <c r="HB141" s="81"/>
      <c r="HC141" s="81"/>
      <c r="HD141" s="81"/>
      <c r="HE141" s="81"/>
      <c r="HF141" s="81"/>
      <c r="HG141" s="81"/>
      <c r="HH141" s="81"/>
      <c r="HI141" s="81"/>
      <c r="HJ141" s="81"/>
      <c r="HK141" s="81"/>
      <c r="HL141" s="81"/>
      <c r="HM141" s="81"/>
      <c r="HN141" s="81"/>
      <c r="HO141" s="81"/>
      <c r="HP141" s="81"/>
      <c r="HQ141" s="81"/>
      <c r="HR141" s="81"/>
      <c r="HS141" s="81"/>
      <c r="HT141" s="81"/>
      <c r="HU141" s="81"/>
      <c r="HV141" s="81"/>
      <c r="HW141" s="81"/>
      <c r="HX141" s="81"/>
      <c r="HY141" s="81"/>
      <c r="HZ141" s="81"/>
      <c r="IA141" s="81"/>
      <c r="IB141" s="81"/>
      <c r="IC141" s="81"/>
      <c r="ID141" s="81"/>
      <c r="IE141" s="81"/>
      <c r="IF141" s="81"/>
      <c r="IG141" s="81"/>
      <c r="IH141" s="81"/>
      <c r="II141" s="81"/>
      <c r="IJ141" s="81"/>
      <c r="IK141" s="81"/>
      <c r="IL141" s="81"/>
      <c r="IM141" s="81"/>
      <c r="IN141" s="81"/>
      <c r="IO141" s="81"/>
      <c r="IP141" s="81"/>
      <c r="IQ141" s="81"/>
    </row>
    <row r="142" spans="1:251" ht="12.75" customHeight="1" x14ac:dyDescent="0.15">
      <c r="A142" s="83">
        <v>43668</v>
      </c>
      <c r="B142" s="61" t="str">
        <f>HYPERLINK("https://scotchwhisky.com/events/22080/kentucky-bourbon-festival-2019/#/","Kentucky Bourbon Festival 2019")</f>
        <v>Kentucky Bourbon Festival 2019</v>
      </c>
      <c r="C142" s="84" t="s">
        <v>137</v>
      </c>
      <c r="D142" s="85"/>
      <c r="E142" s="86"/>
      <c r="F142" s="79" t="s">
        <v>29</v>
      </c>
      <c r="G142" s="80" t="s">
        <v>29</v>
      </c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  <c r="GT142" s="81"/>
      <c r="GU142" s="81"/>
      <c r="GV142" s="81"/>
      <c r="GW142" s="81"/>
      <c r="GX142" s="81"/>
      <c r="GY142" s="81"/>
      <c r="GZ142" s="81"/>
      <c r="HA142" s="81"/>
      <c r="HB142" s="81"/>
      <c r="HC142" s="81"/>
      <c r="HD142" s="81"/>
      <c r="HE142" s="81"/>
      <c r="HF142" s="81"/>
      <c r="HG142" s="81"/>
      <c r="HH142" s="81"/>
      <c r="HI142" s="81"/>
      <c r="HJ142" s="81"/>
      <c r="HK142" s="81"/>
      <c r="HL142" s="81"/>
      <c r="HM142" s="81"/>
      <c r="HN142" s="81"/>
      <c r="HO142" s="81"/>
      <c r="HP142" s="81"/>
      <c r="HQ142" s="81"/>
      <c r="HR142" s="81"/>
      <c r="HS142" s="81"/>
      <c r="HT142" s="81"/>
      <c r="HU142" s="81"/>
      <c r="HV142" s="81"/>
      <c r="HW142" s="81"/>
      <c r="HX142" s="81"/>
      <c r="HY142" s="81"/>
      <c r="HZ142" s="81"/>
      <c r="IA142" s="81"/>
      <c r="IB142" s="81"/>
      <c r="IC142" s="81"/>
      <c r="ID142" s="81"/>
      <c r="IE142" s="81"/>
      <c r="IF142" s="81"/>
      <c r="IG142" s="81"/>
      <c r="IH142" s="81"/>
      <c r="II142" s="81"/>
      <c r="IJ142" s="81"/>
      <c r="IK142" s="81"/>
      <c r="IL142" s="81"/>
      <c r="IM142" s="81"/>
      <c r="IN142" s="81"/>
      <c r="IO142" s="81"/>
      <c r="IP142" s="81"/>
      <c r="IQ142" s="81"/>
    </row>
    <row r="143" spans="1:251" ht="12.75" customHeight="1" x14ac:dyDescent="0.2">
      <c r="A143" s="83">
        <v>43655</v>
      </c>
      <c r="B143" s="61" t="str">
        <f>HYPERLINK("http://www.thenewsenterprise.com/multimedia/kentucky-bourbon-festival/video_091d46ca-a277-11e9-b9b6-432f62e8b0c0.html","Kentucky Bourbon Festival")</f>
        <v>Kentucky Bourbon Festival</v>
      </c>
      <c r="C143" s="87" t="s">
        <v>138</v>
      </c>
      <c r="D143" s="82" t="s">
        <v>10</v>
      </c>
      <c r="E143" s="79" t="s">
        <v>129</v>
      </c>
      <c r="F143" s="79">
        <v>54485</v>
      </c>
      <c r="G143" s="80">
        <v>12.53</v>
      </c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FP143" s="81"/>
      <c r="FQ143" s="81"/>
      <c r="FR143" s="81"/>
      <c r="FS143" s="81"/>
      <c r="FT143" s="81"/>
      <c r="FU143" s="81"/>
      <c r="FV143" s="81"/>
      <c r="FW143" s="81"/>
      <c r="FX143" s="81"/>
      <c r="FY143" s="81"/>
      <c r="FZ143" s="81"/>
      <c r="GA143" s="81"/>
      <c r="GB143" s="81"/>
      <c r="GC143" s="81"/>
      <c r="GD143" s="81"/>
      <c r="GE143" s="81"/>
      <c r="GF143" s="81"/>
      <c r="GG143" s="81"/>
      <c r="GH143" s="81"/>
      <c r="GI143" s="81"/>
      <c r="GJ143" s="81"/>
      <c r="GK143" s="81"/>
      <c r="GL143" s="81"/>
      <c r="GM143" s="81"/>
      <c r="GN143" s="81"/>
      <c r="GO143" s="81"/>
      <c r="GP143" s="81"/>
      <c r="GQ143" s="81"/>
      <c r="GR143" s="81"/>
      <c r="GS143" s="81"/>
      <c r="GT143" s="81"/>
      <c r="GU143" s="81"/>
      <c r="GV143" s="81"/>
      <c r="GW143" s="81"/>
      <c r="GX143" s="81"/>
      <c r="GY143" s="81"/>
      <c r="GZ143" s="81"/>
      <c r="HA143" s="81"/>
      <c r="HB143" s="81"/>
      <c r="HC143" s="81"/>
      <c r="HD143" s="81"/>
      <c r="HE143" s="81"/>
      <c r="HF143" s="81"/>
      <c r="HG143" s="81"/>
      <c r="HH143" s="81"/>
      <c r="HI143" s="81"/>
      <c r="HJ143" s="81"/>
      <c r="HK143" s="81"/>
      <c r="HL143" s="81"/>
      <c r="HM143" s="81"/>
      <c r="HN143" s="81"/>
      <c r="HO143" s="81"/>
      <c r="HP143" s="81"/>
      <c r="HQ143" s="81"/>
      <c r="HR143" s="81"/>
      <c r="HS143" s="81"/>
      <c r="HT143" s="81"/>
      <c r="HU143" s="81"/>
      <c r="HV143" s="81"/>
      <c r="HW143" s="81"/>
      <c r="HX143" s="81"/>
      <c r="HY143" s="81"/>
      <c r="HZ143" s="81"/>
      <c r="IA143" s="81"/>
      <c r="IB143" s="81"/>
      <c r="IC143" s="81"/>
      <c r="ID143" s="81"/>
      <c r="IE143" s="81"/>
      <c r="IF143" s="81"/>
      <c r="IG143" s="81"/>
      <c r="IH143" s="81"/>
      <c r="II143" s="81"/>
      <c r="IJ143" s="81"/>
      <c r="IK143" s="81"/>
      <c r="IL143" s="81"/>
      <c r="IM143" s="81"/>
      <c r="IN143" s="81"/>
      <c r="IO143" s="81"/>
      <c r="IP143" s="81"/>
      <c r="IQ143" s="81"/>
    </row>
    <row r="144" spans="1:251" ht="12.75" customHeight="1" x14ac:dyDescent="0.15">
      <c r="A144" s="83">
        <v>43655</v>
      </c>
      <c r="B144" s="61" t="str">
        <f>HYPERLINK("https://kybourbontrail.com/kentucky-bourbon-festival-releases-limited-edition-collectible/","KENTUCKY BOURBON FESTIVAL® RELEASES LIMITED EDITION COLLECTIBLE")</f>
        <v>KENTUCKY BOURBON FESTIVAL® RELEASES LIMITED EDITION COLLECTIBLE</v>
      </c>
      <c r="C144" s="78" t="s">
        <v>66</v>
      </c>
      <c r="D144" s="85"/>
      <c r="E144" s="86"/>
      <c r="F144" s="79" t="s">
        <v>29</v>
      </c>
      <c r="G144" s="80" t="s">
        <v>29</v>
      </c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  <c r="GT144" s="81"/>
      <c r="GU144" s="81"/>
      <c r="GV144" s="81"/>
      <c r="GW144" s="81"/>
      <c r="GX144" s="81"/>
      <c r="GY144" s="81"/>
      <c r="GZ144" s="81"/>
      <c r="HA144" s="81"/>
      <c r="HB144" s="81"/>
      <c r="HC144" s="81"/>
      <c r="HD144" s="81"/>
      <c r="HE144" s="81"/>
      <c r="HF144" s="81"/>
      <c r="HG144" s="81"/>
      <c r="HH144" s="81"/>
      <c r="HI144" s="81"/>
      <c r="HJ144" s="81"/>
      <c r="HK144" s="81"/>
      <c r="HL144" s="81"/>
      <c r="HM144" s="81"/>
      <c r="HN144" s="81"/>
      <c r="HO144" s="81"/>
      <c r="HP144" s="81"/>
      <c r="HQ144" s="81"/>
      <c r="HR144" s="81"/>
      <c r="HS144" s="81"/>
      <c r="HT144" s="81"/>
      <c r="HU144" s="81"/>
      <c r="HV144" s="81"/>
      <c r="HW144" s="81"/>
      <c r="HX144" s="81"/>
      <c r="HY144" s="81"/>
      <c r="HZ144" s="81"/>
      <c r="IA144" s="81"/>
      <c r="IB144" s="81"/>
      <c r="IC144" s="81"/>
      <c r="ID144" s="81"/>
      <c r="IE144" s="81"/>
      <c r="IF144" s="81"/>
      <c r="IG144" s="81"/>
      <c r="IH144" s="81"/>
      <c r="II144" s="81"/>
      <c r="IJ144" s="81"/>
      <c r="IK144" s="81"/>
      <c r="IL144" s="81"/>
      <c r="IM144" s="81"/>
      <c r="IN144" s="81"/>
      <c r="IO144" s="81"/>
      <c r="IP144" s="81"/>
      <c r="IQ144" s="81"/>
    </row>
    <row r="145" spans="1:251" ht="12.75" customHeight="1" x14ac:dyDescent="0.2">
      <c r="A145" s="83">
        <v>43633</v>
      </c>
      <c r="B145" s="61" t="str">
        <f>HYPERLINK("https://foodietravelusa.com/10-fun-foodie-festivals/","10 Fun Foodie Festivals")</f>
        <v>10 Fun Foodie Festivals</v>
      </c>
      <c r="C145" s="78" t="s">
        <v>139</v>
      </c>
      <c r="D145" s="88" t="s">
        <v>10</v>
      </c>
      <c r="E145" s="86"/>
      <c r="F145" s="79" t="s">
        <v>29</v>
      </c>
      <c r="G145" s="80" t="s">
        <v>29</v>
      </c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  <c r="GT145" s="81"/>
      <c r="GU145" s="81"/>
      <c r="GV145" s="81"/>
      <c r="GW145" s="81"/>
      <c r="GX145" s="81"/>
      <c r="GY145" s="81"/>
      <c r="GZ145" s="81"/>
      <c r="HA145" s="81"/>
      <c r="HB145" s="81"/>
      <c r="HC145" s="81"/>
      <c r="HD145" s="81"/>
      <c r="HE145" s="81"/>
      <c r="HF145" s="81"/>
      <c r="HG145" s="81"/>
      <c r="HH145" s="81"/>
      <c r="HI145" s="81"/>
      <c r="HJ145" s="81"/>
      <c r="HK145" s="81"/>
      <c r="HL145" s="81"/>
      <c r="HM145" s="81"/>
      <c r="HN145" s="81"/>
      <c r="HO145" s="81"/>
      <c r="HP145" s="81"/>
      <c r="HQ145" s="81"/>
      <c r="HR145" s="81"/>
      <c r="HS145" s="81"/>
      <c r="HT145" s="81"/>
      <c r="HU145" s="81"/>
      <c r="HV145" s="81"/>
      <c r="HW145" s="81"/>
      <c r="HX145" s="81"/>
      <c r="HY145" s="81"/>
      <c r="HZ145" s="81"/>
      <c r="IA145" s="81"/>
      <c r="IB145" s="81"/>
      <c r="IC145" s="81"/>
      <c r="ID145" s="81"/>
      <c r="IE145" s="81"/>
      <c r="IF145" s="81"/>
      <c r="IG145" s="81"/>
      <c r="IH145" s="81"/>
      <c r="II145" s="81"/>
      <c r="IJ145" s="81"/>
      <c r="IK145" s="81"/>
      <c r="IL145" s="81"/>
      <c r="IM145" s="81"/>
      <c r="IN145" s="81"/>
      <c r="IO145" s="81"/>
      <c r="IP145" s="81"/>
      <c r="IQ145" s="81"/>
    </row>
    <row r="146" spans="1:251" ht="12.75" customHeight="1" x14ac:dyDescent="0.2">
      <c r="A146" s="83">
        <v>43631</v>
      </c>
      <c r="B146" s="61" t="str">
        <f>HYPERLINK("https://www.kystandard.com/content/bar-hours-proposal-still-alive","Bar hours proposal still alive")</f>
        <v>Bar hours proposal still alive</v>
      </c>
      <c r="C146" s="78" t="s">
        <v>14</v>
      </c>
      <c r="D146" s="82" t="s">
        <v>15</v>
      </c>
      <c r="E146" s="79" t="s">
        <v>16</v>
      </c>
      <c r="F146" s="79">
        <v>8643</v>
      </c>
      <c r="G146" s="80">
        <v>1273.8599999999999</v>
      </c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  <c r="GT146" s="81"/>
      <c r="GU146" s="81"/>
      <c r="GV146" s="81"/>
      <c r="GW146" s="81"/>
      <c r="GX146" s="81"/>
      <c r="GY146" s="81"/>
      <c r="GZ146" s="81"/>
      <c r="HA146" s="81"/>
      <c r="HB146" s="81"/>
      <c r="HC146" s="81"/>
      <c r="HD146" s="81"/>
      <c r="HE146" s="81"/>
      <c r="HF146" s="81"/>
      <c r="HG146" s="81"/>
      <c r="HH146" s="81"/>
      <c r="HI146" s="81"/>
      <c r="HJ146" s="81"/>
      <c r="HK146" s="81"/>
      <c r="HL146" s="81"/>
      <c r="HM146" s="81"/>
      <c r="HN146" s="81"/>
      <c r="HO146" s="81"/>
      <c r="HP146" s="81"/>
      <c r="HQ146" s="81"/>
      <c r="HR146" s="81"/>
      <c r="HS146" s="81"/>
      <c r="HT146" s="81"/>
      <c r="HU146" s="81"/>
      <c r="HV146" s="81"/>
      <c r="HW146" s="81"/>
      <c r="HX146" s="81"/>
      <c r="HY146" s="81"/>
      <c r="HZ146" s="81"/>
      <c r="IA146" s="81"/>
      <c r="IB146" s="81"/>
      <c r="IC146" s="81"/>
      <c r="ID146" s="81"/>
      <c r="IE146" s="81"/>
      <c r="IF146" s="81"/>
      <c r="IG146" s="81"/>
      <c r="IH146" s="81"/>
      <c r="II146" s="81"/>
      <c r="IJ146" s="81"/>
      <c r="IK146" s="81"/>
      <c r="IL146" s="81"/>
      <c r="IM146" s="81"/>
      <c r="IN146" s="81"/>
      <c r="IO146" s="81"/>
      <c r="IP146" s="81"/>
      <c r="IQ146" s="81"/>
    </row>
    <row r="147" spans="1:251" ht="12.75" customHeight="1" x14ac:dyDescent="0.2">
      <c r="A147" s="83">
        <v>43629</v>
      </c>
      <c r="B147" s="19" t="s">
        <v>140</v>
      </c>
      <c r="C147" s="78" t="s">
        <v>14</v>
      </c>
      <c r="D147" s="82" t="s">
        <v>15</v>
      </c>
      <c r="E147" s="79" t="s">
        <v>16</v>
      </c>
      <c r="F147" s="79">
        <v>8643</v>
      </c>
      <c r="G147" s="80">
        <v>1125.19</v>
      </c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  <c r="GT147" s="81"/>
      <c r="GU147" s="81"/>
      <c r="GV147" s="81"/>
      <c r="GW147" s="81"/>
      <c r="GX147" s="81"/>
      <c r="GY147" s="81"/>
      <c r="GZ147" s="81"/>
      <c r="HA147" s="81"/>
      <c r="HB147" s="81"/>
      <c r="HC147" s="81"/>
      <c r="HD147" s="81"/>
      <c r="HE147" s="81"/>
      <c r="HF147" s="81"/>
      <c r="HG147" s="81"/>
      <c r="HH147" s="81"/>
      <c r="HI147" s="81"/>
      <c r="HJ147" s="81"/>
      <c r="HK147" s="81"/>
      <c r="HL147" s="81"/>
      <c r="HM147" s="81"/>
      <c r="HN147" s="81"/>
      <c r="HO147" s="81"/>
      <c r="HP147" s="81"/>
      <c r="HQ147" s="81"/>
      <c r="HR147" s="81"/>
      <c r="HS147" s="81"/>
      <c r="HT147" s="81"/>
      <c r="HU147" s="81"/>
      <c r="HV147" s="81"/>
      <c r="HW147" s="81"/>
      <c r="HX147" s="81"/>
      <c r="HY147" s="81"/>
      <c r="HZ147" s="81"/>
      <c r="IA147" s="81"/>
      <c r="IB147" s="81"/>
      <c r="IC147" s="81"/>
      <c r="ID147" s="81"/>
      <c r="IE147" s="81"/>
      <c r="IF147" s="81"/>
      <c r="IG147" s="81"/>
      <c r="IH147" s="81"/>
      <c r="II147" s="81"/>
      <c r="IJ147" s="81"/>
      <c r="IK147" s="81"/>
      <c r="IL147" s="81"/>
      <c r="IM147" s="81"/>
      <c r="IN147" s="81"/>
      <c r="IO147" s="81"/>
      <c r="IP147" s="81"/>
      <c r="IQ147" s="81"/>
    </row>
    <row r="148" spans="1:251" ht="12.75" customHeight="1" x14ac:dyDescent="0.2">
      <c r="A148" s="83">
        <v>43628</v>
      </c>
      <c r="B148" s="19" t="s">
        <v>141</v>
      </c>
      <c r="C148" s="78" t="s">
        <v>45</v>
      </c>
      <c r="D148" s="82" t="s">
        <v>32</v>
      </c>
      <c r="E148" s="79" t="s">
        <v>19</v>
      </c>
      <c r="F148" s="79">
        <v>18184</v>
      </c>
      <c r="G148" s="80">
        <v>106.33</v>
      </c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  <c r="GT148" s="81"/>
      <c r="GU148" s="81"/>
      <c r="GV148" s="81"/>
      <c r="GW148" s="81"/>
      <c r="GX148" s="81"/>
      <c r="GY148" s="81"/>
      <c r="GZ148" s="81"/>
      <c r="HA148" s="81"/>
      <c r="HB148" s="81"/>
      <c r="HC148" s="81"/>
      <c r="HD148" s="81"/>
      <c r="HE148" s="81"/>
      <c r="HF148" s="81"/>
      <c r="HG148" s="81"/>
      <c r="HH148" s="81"/>
      <c r="HI148" s="81"/>
      <c r="HJ148" s="81"/>
      <c r="HK148" s="81"/>
      <c r="HL148" s="81"/>
      <c r="HM148" s="81"/>
      <c r="HN148" s="81"/>
      <c r="HO148" s="81"/>
      <c r="HP148" s="81"/>
      <c r="HQ148" s="81"/>
      <c r="HR148" s="81"/>
      <c r="HS148" s="81"/>
      <c r="HT148" s="81"/>
      <c r="HU148" s="81"/>
      <c r="HV148" s="81"/>
      <c r="HW148" s="81"/>
      <c r="HX148" s="81"/>
      <c r="HY148" s="81"/>
      <c r="HZ148" s="81"/>
      <c r="IA148" s="81"/>
      <c r="IB148" s="81"/>
      <c r="IC148" s="81"/>
      <c r="ID148" s="81"/>
      <c r="IE148" s="81"/>
      <c r="IF148" s="81"/>
      <c r="IG148" s="81"/>
      <c r="IH148" s="81"/>
      <c r="II148" s="81"/>
      <c r="IJ148" s="81"/>
      <c r="IK148" s="81"/>
      <c r="IL148" s="81"/>
      <c r="IM148" s="81"/>
      <c r="IN148" s="81"/>
      <c r="IO148" s="81"/>
      <c r="IP148" s="81"/>
      <c r="IQ148" s="81"/>
    </row>
    <row r="149" spans="1:251" ht="12.75" customHeight="1" x14ac:dyDescent="0.2">
      <c r="A149" s="83">
        <v>43627</v>
      </c>
      <c r="B149" s="19" t="s">
        <v>141</v>
      </c>
      <c r="C149" s="78" t="s">
        <v>45</v>
      </c>
      <c r="D149" s="82" t="s">
        <v>32</v>
      </c>
      <c r="E149" s="79" t="s">
        <v>19</v>
      </c>
      <c r="F149" s="79">
        <v>11088</v>
      </c>
      <c r="G149" s="80">
        <v>162.28</v>
      </c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  <c r="GT149" s="81"/>
      <c r="GU149" s="81"/>
      <c r="GV149" s="81"/>
      <c r="GW149" s="81"/>
      <c r="GX149" s="81"/>
      <c r="GY149" s="81"/>
      <c r="GZ149" s="81"/>
      <c r="HA149" s="81"/>
      <c r="HB149" s="81"/>
      <c r="HC149" s="81"/>
      <c r="HD149" s="81"/>
      <c r="HE149" s="81"/>
      <c r="HF149" s="81"/>
      <c r="HG149" s="81"/>
      <c r="HH149" s="81"/>
      <c r="HI149" s="81"/>
      <c r="HJ149" s="81"/>
      <c r="HK149" s="81"/>
      <c r="HL149" s="81"/>
      <c r="HM149" s="81"/>
      <c r="HN149" s="81"/>
      <c r="HO149" s="81"/>
      <c r="HP149" s="81"/>
      <c r="HQ149" s="81"/>
      <c r="HR149" s="81"/>
      <c r="HS149" s="81"/>
      <c r="HT149" s="81"/>
      <c r="HU149" s="81"/>
      <c r="HV149" s="81"/>
      <c r="HW149" s="81"/>
      <c r="HX149" s="81"/>
      <c r="HY149" s="81"/>
      <c r="HZ149" s="81"/>
      <c r="IA149" s="81"/>
      <c r="IB149" s="81"/>
      <c r="IC149" s="81"/>
      <c r="ID149" s="81"/>
      <c r="IE149" s="81"/>
      <c r="IF149" s="81"/>
      <c r="IG149" s="81"/>
      <c r="IH149" s="81"/>
      <c r="II149" s="81"/>
      <c r="IJ149" s="81"/>
      <c r="IK149" s="81"/>
      <c r="IL149" s="81"/>
      <c r="IM149" s="81"/>
      <c r="IN149" s="81"/>
      <c r="IO149" s="81"/>
      <c r="IP149" s="81"/>
      <c r="IQ149" s="81"/>
    </row>
    <row r="150" spans="1:251" ht="12.75" customHeight="1" x14ac:dyDescent="0.2">
      <c r="A150" s="83">
        <v>43627</v>
      </c>
      <c r="B150" s="19" t="s">
        <v>142</v>
      </c>
      <c r="C150" s="78" t="s">
        <v>45</v>
      </c>
      <c r="D150" s="82" t="s">
        <v>32</v>
      </c>
      <c r="E150" s="79" t="s">
        <v>19</v>
      </c>
      <c r="F150" s="79">
        <v>10516</v>
      </c>
      <c r="G150" s="80">
        <v>92.11</v>
      </c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  <c r="GT150" s="81"/>
      <c r="GU150" s="81"/>
      <c r="GV150" s="81"/>
      <c r="GW150" s="81"/>
      <c r="GX150" s="81"/>
      <c r="GY150" s="81"/>
      <c r="GZ150" s="81"/>
      <c r="HA150" s="81"/>
      <c r="HB150" s="81"/>
      <c r="HC150" s="81"/>
      <c r="HD150" s="81"/>
      <c r="HE150" s="81"/>
      <c r="HF150" s="81"/>
      <c r="HG150" s="81"/>
      <c r="HH150" s="81"/>
      <c r="HI150" s="81"/>
      <c r="HJ150" s="81"/>
      <c r="HK150" s="81"/>
      <c r="HL150" s="81"/>
      <c r="HM150" s="81"/>
      <c r="HN150" s="81"/>
      <c r="HO150" s="81"/>
      <c r="HP150" s="81"/>
      <c r="HQ150" s="81"/>
      <c r="HR150" s="81"/>
      <c r="HS150" s="81"/>
      <c r="HT150" s="81"/>
      <c r="HU150" s="81"/>
      <c r="HV150" s="81"/>
      <c r="HW150" s="81"/>
      <c r="HX150" s="81"/>
      <c r="HY150" s="81"/>
      <c r="HZ150" s="81"/>
      <c r="IA150" s="81"/>
      <c r="IB150" s="81"/>
      <c r="IC150" s="81"/>
      <c r="ID150" s="81"/>
      <c r="IE150" s="81"/>
      <c r="IF150" s="81"/>
      <c r="IG150" s="81"/>
      <c r="IH150" s="81"/>
      <c r="II150" s="81"/>
      <c r="IJ150" s="81"/>
      <c r="IK150" s="81"/>
      <c r="IL150" s="81"/>
      <c r="IM150" s="81"/>
      <c r="IN150" s="81"/>
      <c r="IO150" s="81"/>
      <c r="IP150" s="81"/>
      <c r="IQ150" s="81"/>
    </row>
    <row r="151" spans="1:251" ht="12.75" customHeight="1" x14ac:dyDescent="0.2">
      <c r="A151" s="83">
        <v>43627</v>
      </c>
      <c r="B151" s="61" t="str">
        <f>HYPERLINK("https://foodietravelusa.com/10-fun-foodie-festivals/","10 Fun Foodie Festivals")</f>
        <v>10 Fun Foodie Festivals</v>
      </c>
      <c r="C151" s="78" t="s">
        <v>139</v>
      </c>
      <c r="D151" s="88" t="s">
        <v>10</v>
      </c>
      <c r="E151" s="86"/>
      <c r="F151" s="79" t="s">
        <v>29</v>
      </c>
      <c r="G151" s="80" t="s">
        <v>29</v>
      </c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  <c r="GT151" s="81"/>
      <c r="GU151" s="81"/>
      <c r="GV151" s="81"/>
      <c r="GW151" s="81"/>
      <c r="GX151" s="81"/>
      <c r="GY151" s="81"/>
      <c r="GZ151" s="81"/>
      <c r="HA151" s="81"/>
      <c r="HB151" s="81"/>
      <c r="HC151" s="81"/>
      <c r="HD151" s="81"/>
      <c r="HE151" s="81"/>
      <c r="HF151" s="81"/>
      <c r="HG151" s="81"/>
      <c r="HH151" s="81"/>
      <c r="HI151" s="81"/>
      <c r="HJ151" s="81"/>
      <c r="HK151" s="81"/>
      <c r="HL151" s="81"/>
      <c r="HM151" s="81"/>
      <c r="HN151" s="81"/>
      <c r="HO151" s="81"/>
      <c r="HP151" s="81"/>
      <c r="HQ151" s="81"/>
      <c r="HR151" s="81"/>
      <c r="HS151" s="81"/>
      <c r="HT151" s="81"/>
      <c r="HU151" s="81"/>
      <c r="HV151" s="81"/>
      <c r="HW151" s="81"/>
      <c r="HX151" s="81"/>
      <c r="HY151" s="81"/>
      <c r="HZ151" s="81"/>
      <c r="IA151" s="81"/>
      <c r="IB151" s="81"/>
      <c r="IC151" s="81"/>
      <c r="ID151" s="81"/>
      <c r="IE151" s="81"/>
      <c r="IF151" s="81"/>
      <c r="IG151" s="81"/>
      <c r="IH151" s="81"/>
      <c r="II151" s="81"/>
      <c r="IJ151" s="81"/>
      <c r="IK151" s="81"/>
      <c r="IL151" s="81"/>
      <c r="IM151" s="81"/>
      <c r="IN151" s="81"/>
      <c r="IO151" s="81"/>
      <c r="IP151" s="81"/>
      <c r="IQ151" s="81"/>
    </row>
    <row r="152" spans="1:251" ht="12.75" customHeight="1" x14ac:dyDescent="0.2">
      <c r="A152" s="83">
        <v>43626</v>
      </c>
      <c r="B152" s="19" t="s">
        <v>143</v>
      </c>
      <c r="C152" s="78" t="s">
        <v>144</v>
      </c>
      <c r="D152" s="82" t="s">
        <v>32</v>
      </c>
      <c r="E152" s="79" t="s">
        <v>145</v>
      </c>
      <c r="F152" s="79">
        <v>32967</v>
      </c>
      <c r="G152" s="80">
        <v>205.94</v>
      </c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  <c r="GT152" s="81"/>
      <c r="GU152" s="81"/>
      <c r="GV152" s="81"/>
      <c r="GW152" s="81"/>
      <c r="GX152" s="81"/>
      <c r="GY152" s="81"/>
      <c r="GZ152" s="81"/>
      <c r="HA152" s="81"/>
      <c r="HB152" s="81"/>
      <c r="HC152" s="81"/>
      <c r="HD152" s="81"/>
      <c r="HE152" s="81"/>
      <c r="HF152" s="81"/>
      <c r="HG152" s="81"/>
      <c r="HH152" s="81"/>
      <c r="HI152" s="81"/>
      <c r="HJ152" s="81"/>
      <c r="HK152" s="81"/>
      <c r="HL152" s="81"/>
      <c r="HM152" s="81"/>
      <c r="HN152" s="81"/>
      <c r="HO152" s="81"/>
      <c r="HP152" s="81"/>
      <c r="HQ152" s="81"/>
      <c r="HR152" s="81"/>
      <c r="HS152" s="81"/>
      <c r="HT152" s="81"/>
      <c r="HU152" s="81"/>
      <c r="HV152" s="81"/>
      <c r="HW152" s="81"/>
      <c r="HX152" s="81"/>
      <c r="HY152" s="81"/>
      <c r="HZ152" s="81"/>
      <c r="IA152" s="81"/>
      <c r="IB152" s="81"/>
      <c r="IC152" s="81"/>
      <c r="ID152" s="81"/>
      <c r="IE152" s="81"/>
      <c r="IF152" s="81"/>
      <c r="IG152" s="81"/>
      <c r="IH152" s="81"/>
      <c r="II152" s="81"/>
      <c r="IJ152" s="81"/>
      <c r="IK152" s="81"/>
      <c r="IL152" s="81"/>
      <c r="IM152" s="81"/>
      <c r="IN152" s="81"/>
      <c r="IO152" s="81"/>
      <c r="IP152" s="81"/>
      <c r="IQ152" s="81"/>
    </row>
    <row r="153" spans="1:251" ht="12.75" customHeight="1" x14ac:dyDescent="0.2">
      <c r="A153" s="83">
        <v>43626</v>
      </c>
      <c r="B153" s="19" t="s">
        <v>146</v>
      </c>
      <c r="C153" s="78" t="s">
        <v>147</v>
      </c>
      <c r="D153" s="82" t="s">
        <v>148</v>
      </c>
      <c r="E153" s="79" t="s">
        <v>145</v>
      </c>
      <c r="F153" s="79">
        <v>12553</v>
      </c>
      <c r="G153" s="80">
        <v>1862</v>
      </c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  <c r="GT153" s="81"/>
      <c r="GU153" s="81"/>
      <c r="GV153" s="81"/>
      <c r="GW153" s="81"/>
      <c r="GX153" s="81"/>
      <c r="GY153" s="81"/>
      <c r="GZ153" s="81"/>
      <c r="HA153" s="81"/>
      <c r="HB153" s="81"/>
      <c r="HC153" s="81"/>
      <c r="HD153" s="81"/>
      <c r="HE153" s="81"/>
      <c r="HF153" s="81"/>
      <c r="HG153" s="81"/>
      <c r="HH153" s="81"/>
      <c r="HI153" s="81"/>
      <c r="HJ153" s="81"/>
      <c r="HK153" s="81"/>
      <c r="HL153" s="81"/>
      <c r="HM153" s="81"/>
      <c r="HN153" s="81"/>
      <c r="HO153" s="81"/>
      <c r="HP153" s="81"/>
      <c r="HQ153" s="81"/>
      <c r="HR153" s="81"/>
      <c r="HS153" s="81"/>
      <c r="HT153" s="81"/>
      <c r="HU153" s="81"/>
      <c r="HV153" s="81"/>
      <c r="HW153" s="81"/>
      <c r="HX153" s="81"/>
      <c r="HY153" s="81"/>
      <c r="HZ153" s="81"/>
      <c r="IA153" s="81"/>
      <c r="IB153" s="81"/>
      <c r="IC153" s="81"/>
      <c r="ID153" s="81"/>
      <c r="IE153" s="81"/>
      <c r="IF153" s="81"/>
      <c r="IG153" s="81"/>
      <c r="IH153" s="81"/>
      <c r="II153" s="81"/>
      <c r="IJ153" s="81"/>
      <c r="IK153" s="81"/>
      <c r="IL153" s="81"/>
      <c r="IM153" s="81"/>
      <c r="IN153" s="81"/>
      <c r="IO153" s="81"/>
      <c r="IP153" s="81"/>
      <c r="IQ153" s="81"/>
    </row>
    <row r="154" spans="1:251" ht="12.75" customHeight="1" x14ac:dyDescent="0.2">
      <c r="A154" s="83">
        <v>43626</v>
      </c>
      <c r="B154" s="19" t="s">
        <v>146</v>
      </c>
      <c r="C154" s="78" t="s">
        <v>149</v>
      </c>
      <c r="D154" s="82" t="s">
        <v>148</v>
      </c>
      <c r="E154" s="79" t="s">
        <v>145</v>
      </c>
      <c r="F154" s="79">
        <v>6761</v>
      </c>
      <c r="G154" s="80">
        <v>1274</v>
      </c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  <c r="GT154" s="81"/>
      <c r="GU154" s="81"/>
      <c r="GV154" s="81"/>
      <c r="GW154" s="81"/>
      <c r="GX154" s="81"/>
      <c r="GY154" s="81"/>
      <c r="GZ154" s="81"/>
      <c r="HA154" s="81"/>
      <c r="HB154" s="81"/>
      <c r="HC154" s="81"/>
      <c r="HD154" s="81"/>
      <c r="HE154" s="81"/>
      <c r="HF154" s="81"/>
      <c r="HG154" s="81"/>
      <c r="HH154" s="81"/>
      <c r="HI154" s="81"/>
      <c r="HJ154" s="81"/>
      <c r="HK154" s="81"/>
      <c r="HL154" s="81"/>
      <c r="HM154" s="81"/>
      <c r="HN154" s="81"/>
      <c r="HO154" s="81"/>
      <c r="HP154" s="81"/>
      <c r="HQ154" s="81"/>
      <c r="HR154" s="81"/>
      <c r="HS154" s="81"/>
      <c r="HT154" s="81"/>
      <c r="HU154" s="81"/>
      <c r="HV154" s="81"/>
      <c r="HW154" s="81"/>
      <c r="HX154" s="81"/>
      <c r="HY154" s="81"/>
      <c r="HZ154" s="81"/>
      <c r="IA154" s="81"/>
      <c r="IB154" s="81"/>
      <c r="IC154" s="81"/>
      <c r="ID154" s="81"/>
      <c r="IE154" s="81"/>
      <c r="IF154" s="81"/>
      <c r="IG154" s="81"/>
      <c r="IH154" s="81"/>
      <c r="II154" s="81"/>
      <c r="IJ154" s="81"/>
      <c r="IK154" s="81"/>
      <c r="IL154" s="81"/>
      <c r="IM154" s="81"/>
      <c r="IN154" s="81"/>
      <c r="IO154" s="81"/>
      <c r="IP154" s="81"/>
      <c r="IQ154" s="81"/>
    </row>
    <row r="155" spans="1:251" ht="12.75" customHeight="1" x14ac:dyDescent="0.2">
      <c r="A155" s="83">
        <v>43625</v>
      </c>
      <c r="B155" s="61" t="str">
        <f>HYPERLINK("https://www.kystandard.com/content/activities-events-mark-%E2%80%98national-bourbon-weekend%E2%80%99","Activities, events to mark 'National Bourbon Weekend'")</f>
        <v>Activities, events to mark 'National Bourbon Weekend'</v>
      </c>
      <c r="C155" s="78" t="s">
        <v>21</v>
      </c>
      <c r="D155" s="82" t="s">
        <v>10</v>
      </c>
      <c r="E155" s="79" t="s">
        <v>16</v>
      </c>
      <c r="F155" s="79">
        <v>40559</v>
      </c>
      <c r="G155" s="80">
        <v>9.33</v>
      </c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  <c r="GT155" s="81"/>
      <c r="GU155" s="81"/>
      <c r="GV155" s="81"/>
      <c r="GW155" s="81"/>
      <c r="GX155" s="81"/>
      <c r="GY155" s="81"/>
      <c r="GZ155" s="81"/>
      <c r="HA155" s="81"/>
      <c r="HB155" s="81"/>
      <c r="HC155" s="81"/>
      <c r="HD155" s="81"/>
      <c r="HE155" s="81"/>
      <c r="HF155" s="81"/>
      <c r="HG155" s="81"/>
      <c r="HH155" s="81"/>
      <c r="HI155" s="81"/>
      <c r="HJ155" s="81"/>
      <c r="HK155" s="81"/>
      <c r="HL155" s="81"/>
      <c r="HM155" s="81"/>
      <c r="HN155" s="81"/>
      <c r="HO155" s="81"/>
      <c r="HP155" s="81"/>
      <c r="HQ155" s="81"/>
      <c r="HR155" s="81"/>
      <c r="HS155" s="81"/>
      <c r="HT155" s="81"/>
      <c r="HU155" s="81"/>
      <c r="HV155" s="81"/>
      <c r="HW155" s="81"/>
      <c r="HX155" s="81"/>
      <c r="HY155" s="81"/>
      <c r="HZ155" s="81"/>
      <c r="IA155" s="81"/>
      <c r="IB155" s="81"/>
      <c r="IC155" s="81"/>
      <c r="ID155" s="81"/>
      <c r="IE155" s="81"/>
      <c r="IF155" s="81"/>
      <c r="IG155" s="81"/>
      <c r="IH155" s="81"/>
      <c r="II155" s="81"/>
      <c r="IJ155" s="81"/>
      <c r="IK155" s="81"/>
      <c r="IL155" s="81"/>
      <c r="IM155" s="81"/>
      <c r="IN155" s="81"/>
      <c r="IO155" s="81"/>
      <c r="IP155" s="81"/>
      <c r="IQ155" s="81"/>
    </row>
    <row r="156" spans="1:251" ht="12.75" customHeight="1" x14ac:dyDescent="0.2">
      <c r="A156" s="83">
        <v>43625</v>
      </c>
      <c r="B156" s="19" t="s">
        <v>150</v>
      </c>
      <c r="C156" s="78" t="s">
        <v>14</v>
      </c>
      <c r="D156" s="82" t="s">
        <v>15</v>
      </c>
      <c r="E156" s="79" t="s">
        <v>16</v>
      </c>
      <c r="F156" s="79">
        <v>8643</v>
      </c>
      <c r="G156" s="80">
        <v>2477.75</v>
      </c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  <c r="GT156" s="81"/>
      <c r="GU156" s="81"/>
      <c r="GV156" s="81"/>
      <c r="GW156" s="81"/>
      <c r="GX156" s="81"/>
      <c r="GY156" s="81"/>
      <c r="GZ156" s="81"/>
      <c r="HA156" s="81"/>
      <c r="HB156" s="81"/>
      <c r="HC156" s="81"/>
      <c r="HD156" s="81"/>
      <c r="HE156" s="81"/>
      <c r="HF156" s="81"/>
      <c r="HG156" s="81"/>
      <c r="HH156" s="81"/>
      <c r="HI156" s="81"/>
      <c r="HJ156" s="81"/>
      <c r="HK156" s="81"/>
      <c r="HL156" s="81"/>
      <c r="HM156" s="81"/>
      <c r="HN156" s="81"/>
      <c r="HO156" s="81"/>
      <c r="HP156" s="81"/>
      <c r="HQ156" s="81"/>
      <c r="HR156" s="81"/>
      <c r="HS156" s="81"/>
      <c r="HT156" s="81"/>
      <c r="HU156" s="81"/>
      <c r="HV156" s="81"/>
      <c r="HW156" s="81"/>
      <c r="HX156" s="81"/>
      <c r="HY156" s="81"/>
      <c r="HZ156" s="81"/>
      <c r="IA156" s="81"/>
      <c r="IB156" s="81"/>
      <c r="IC156" s="81"/>
      <c r="ID156" s="81"/>
      <c r="IE156" s="81"/>
      <c r="IF156" s="81"/>
      <c r="IG156" s="81"/>
      <c r="IH156" s="81"/>
      <c r="II156" s="81"/>
      <c r="IJ156" s="81"/>
      <c r="IK156" s="81"/>
      <c r="IL156" s="81"/>
      <c r="IM156" s="81"/>
      <c r="IN156" s="81"/>
      <c r="IO156" s="81"/>
      <c r="IP156" s="81"/>
      <c r="IQ156" s="81"/>
    </row>
    <row r="157" spans="1:251" ht="12.75" customHeight="1" x14ac:dyDescent="0.2">
      <c r="A157" s="63">
        <v>43623</v>
      </c>
      <c r="B157" s="61" t="str">
        <f>HYPERLINK("https://whiskymag.com/story/bring-it-on-home","Bring it On Home")</f>
        <v>Bring it On Home</v>
      </c>
      <c r="C157" s="69" t="s">
        <v>133</v>
      </c>
      <c r="D157" s="89" t="s">
        <v>126</v>
      </c>
      <c r="E157" s="65"/>
      <c r="F157" s="33">
        <v>149</v>
      </c>
      <c r="G157" s="66">
        <v>460.5</v>
      </c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  <c r="BZ157" s="67"/>
      <c r="CA157" s="67"/>
      <c r="CB157" s="67"/>
      <c r="CC157" s="67"/>
      <c r="CD157" s="67"/>
      <c r="CE157" s="67"/>
      <c r="CF157" s="67"/>
      <c r="CG157" s="67"/>
      <c r="CH157" s="67"/>
      <c r="CI157" s="67"/>
      <c r="CJ157" s="67"/>
      <c r="CK157" s="67"/>
      <c r="CL157" s="67"/>
      <c r="CM157" s="67"/>
      <c r="CN157" s="67"/>
      <c r="CO157" s="67"/>
      <c r="CP157" s="67"/>
      <c r="CQ157" s="67"/>
      <c r="CR157" s="67"/>
      <c r="CS157" s="67"/>
      <c r="CT157" s="67"/>
      <c r="CU157" s="67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7"/>
      <c r="DL157" s="67"/>
      <c r="DM157" s="67"/>
      <c r="DN157" s="67"/>
      <c r="DO157" s="67"/>
      <c r="DP157" s="67"/>
      <c r="DQ157" s="67"/>
      <c r="DR157" s="67"/>
      <c r="DS157" s="67"/>
      <c r="DT157" s="67"/>
      <c r="DU157" s="67"/>
      <c r="DV157" s="67"/>
      <c r="DW157" s="67"/>
      <c r="DX157" s="67"/>
      <c r="DY157" s="67"/>
      <c r="DZ157" s="67"/>
      <c r="EA157" s="67"/>
      <c r="EB157" s="67"/>
      <c r="EC157" s="67"/>
      <c r="ED157" s="67"/>
      <c r="EE157" s="67"/>
      <c r="EF157" s="67"/>
      <c r="EG157" s="67"/>
      <c r="EH157" s="67"/>
      <c r="EI157" s="67"/>
      <c r="EJ157" s="67"/>
      <c r="EK157" s="67"/>
      <c r="EL157" s="67"/>
      <c r="EM157" s="67"/>
      <c r="EN157" s="67"/>
      <c r="EO157" s="67"/>
      <c r="EP157" s="67"/>
      <c r="EQ157" s="67"/>
      <c r="ER157" s="67"/>
      <c r="ES157" s="67"/>
      <c r="ET157" s="67"/>
      <c r="EU157" s="67"/>
      <c r="EV157" s="67"/>
      <c r="EW157" s="67"/>
      <c r="EX157" s="67"/>
      <c r="EY157" s="67"/>
      <c r="EZ157" s="67"/>
      <c r="FA157" s="67"/>
      <c r="FB157" s="67"/>
      <c r="FC157" s="67"/>
      <c r="FD157" s="67"/>
      <c r="FE157" s="67"/>
      <c r="FF157" s="67"/>
      <c r="FG157" s="67"/>
      <c r="FH157" s="67"/>
      <c r="FI157" s="67"/>
      <c r="FJ157" s="67"/>
      <c r="FK157" s="67"/>
      <c r="FL157" s="67"/>
      <c r="FM157" s="67"/>
      <c r="FN157" s="67"/>
      <c r="FO157" s="67"/>
      <c r="FP157" s="67"/>
      <c r="FQ157" s="67"/>
      <c r="FR157" s="67"/>
      <c r="FS157" s="67"/>
      <c r="FT157" s="67"/>
      <c r="FU157" s="67"/>
      <c r="FV157" s="67"/>
      <c r="FW157" s="67"/>
      <c r="FX157" s="67"/>
      <c r="FY157" s="67"/>
      <c r="FZ157" s="67"/>
      <c r="GA157" s="67"/>
      <c r="GB157" s="67"/>
      <c r="GC157" s="67"/>
      <c r="GD157" s="67"/>
      <c r="GE157" s="67"/>
      <c r="GF157" s="67"/>
      <c r="GG157" s="67"/>
      <c r="GH157" s="67"/>
      <c r="GI157" s="67"/>
      <c r="GJ157" s="67"/>
      <c r="GK157" s="67"/>
      <c r="GL157" s="67"/>
      <c r="GM157" s="67"/>
      <c r="GN157" s="67"/>
      <c r="GO157" s="67"/>
      <c r="GP157" s="67"/>
      <c r="GQ157" s="67"/>
      <c r="GR157" s="67"/>
      <c r="GS157" s="67"/>
      <c r="GT157" s="67"/>
      <c r="GU157" s="67"/>
      <c r="GV157" s="67"/>
      <c r="GW157" s="67"/>
      <c r="GX157" s="67"/>
      <c r="GY157" s="67"/>
      <c r="GZ157" s="67"/>
      <c r="HA157" s="67"/>
      <c r="HB157" s="67"/>
      <c r="HC157" s="67"/>
      <c r="HD157" s="67"/>
      <c r="HE157" s="67"/>
      <c r="HF157" s="67"/>
      <c r="HG157" s="67"/>
      <c r="HH157" s="67"/>
      <c r="HI157" s="67"/>
      <c r="HJ157" s="67"/>
      <c r="HK157" s="67"/>
      <c r="HL157" s="67"/>
      <c r="HM157" s="67"/>
      <c r="HN157" s="67"/>
      <c r="HO157" s="67"/>
      <c r="HP157" s="67"/>
      <c r="HQ157" s="67"/>
      <c r="HR157" s="67"/>
      <c r="HS157" s="67"/>
      <c r="HT157" s="67"/>
      <c r="HU157" s="67"/>
      <c r="HV157" s="67"/>
      <c r="HW157" s="67"/>
      <c r="HX157" s="67"/>
      <c r="HY157" s="67"/>
      <c r="HZ157" s="67"/>
      <c r="IA157" s="67"/>
      <c r="IB157" s="67"/>
      <c r="IC157" s="67"/>
      <c r="ID157" s="67"/>
      <c r="IE157" s="67"/>
      <c r="IF157" s="67"/>
      <c r="IG157" s="67"/>
      <c r="IH157" s="67"/>
      <c r="II157" s="67"/>
      <c r="IJ157" s="67"/>
      <c r="IK157" s="67"/>
      <c r="IL157" s="67"/>
      <c r="IM157" s="67"/>
      <c r="IN157" s="67"/>
      <c r="IO157" s="67"/>
      <c r="IP157" s="67"/>
      <c r="IQ157" s="67"/>
    </row>
    <row r="158" spans="1:251" ht="12.75" customHeight="1" x14ac:dyDescent="0.2">
      <c r="A158" s="63">
        <v>43623</v>
      </c>
      <c r="B158" s="19" t="s">
        <v>151</v>
      </c>
      <c r="C158" s="69" t="s">
        <v>133</v>
      </c>
      <c r="D158" s="89" t="s">
        <v>152</v>
      </c>
      <c r="E158" s="65"/>
      <c r="F158" s="33">
        <v>22000</v>
      </c>
      <c r="G158" s="66">
        <v>52089.21</v>
      </c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  <c r="FS158" s="67"/>
      <c r="FT158" s="67"/>
      <c r="FU158" s="67"/>
      <c r="FV158" s="67"/>
      <c r="FW158" s="67"/>
      <c r="FX158" s="67"/>
      <c r="FY158" s="67"/>
      <c r="FZ158" s="67"/>
      <c r="GA158" s="67"/>
      <c r="GB158" s="67"/>
      <c r="GC158" s="67"/>
      <c r="GD158" s="67"/>
      <c r="GE158" s="67"/>
      <c r="GF158" s="67"/>
      <c r="GG158" s="67"/>
      <c r="GH158" s="67"/>
      <c r="GI158" s="67"/>
      <c r="GJ158" s="67"/>
      <c r="GK158" s="67"/>
      <c r="GL158" s="67"/>
      <c r="GM158" s="67"/>
      <c r="GN158" s="67"/>
      <c r="GO158" s="67"/>
      <c r="GP158" s="67"/>
      <c r="GQ158" s="67"/>
      <c r="GR158" s="67"/>
      <c r="GS158" s="67"/>
      <c r="GT158" s="67"/>
      <c r="GU158" s="67"/>
      <c r="GV158" s="67"/>
      <c r="GW158" s="67"/>
      <c r="GX158" s="67"/>
      <c r="GY158" s="67"/>
      <c r="GZ158" s="67"/>
      <c r="HA158" s="67"/>
      <c r="HB158" s="67"/>
      <c r="HC158" s="67"/>
      <c r="HD158" s="67"/>
      <c r="HE158" s="67"/>
      <c r="HF158" s="67"/>
      <c r="HG158" s="67"/>
      <c r="HH158" s="67"/>
      <c r="HI158" s="67"/>
      <c r="HJ158" s="67"/>
      <c r="HK158" s="67"/>
      <c r="HL158" s="67"/>
      <c r="HM158" s="67"/>
      <c r="HN158" s="67"/>
      <c r="HO158" s="67"/>
      <c r="HP158" s="67"/>
      <c r="HQ158" s="67"/>
      <c r="HR158" s="67"/>
      <c r="HS158" s="67"/>
      <c r="HT158" s="67"/>
      <c r="HU158" s="67"/>
      <c r="HV158" s="67"/>
      <c r="HW158" s="67"/>
      <c r="HX158" s="67"/>
      <c r="HY158" s="67"/>
      <c r="HZ158" s="67"/>
      <c r="IA158" s="67"/>
      <c r="IB158" s="67"/>
      <c r="IC158" s="67"/>
      <c r="ID158" s="67"/>
      <c r="IE158" s="67"/>
      <c r="IF158" s="67"/>
      <c r="IG158" s="67"/>
      <c r="IH158" s="67"/>
      <c r="II158" s="67"/>
      <c r="IJ158" s="67"/>
      <c r="IK158" s="67"/>
      <c r="IL158" s="67"/>
      <c r="IM158" s="67"/>
      <c r="IN158" s="67"/>
      <c r="IO158" s="67"/>
      <c r="IP158" s="67"/>
      <c r="IQ158" s="67"/>
    </row>
    <row r="159" spans="1:251" ht="12.75" customHeight="1" x14ac:dyDescent="0.15">
      <c r="A159" s="83">
        <v>43623</v>
      </c>
      <c r="B159" s="61" t="str">
        <f>HYPERLINK("https://www.leedsguide.co.uk/regional-best-bourbon-bartender-crowned/","REGIONAL 'BEST BOURBON BARTENDER' CROWNED - Leeds Guide")</f>
        <v>REGIONAL 'BEST BOURBON BARTENDER' CROWNED - Leeds Guide</v>
      </c>
      <c r="C159" s="78" t="s">
        <v>153</v>
      </c>
      <c r="D159" s="85"/>
      <c r="E159" s="86"/>
      <c r="F159" s="21" t="s">
        <v>29</v>
      </c>
      <c r="G159" s="18" t="s">
        <v>29</v>
      </c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  <c r="GT159" s="81"/>
      <c r="GU159" s="81"/>
      <c r="GV159" s="81"/>
      <c r="GW159" s="81"/>
      <c r="GX159" s="81"/>
      <c r="GY159" s="81"/>
      <c r="GZ159" s="81"/>
      <c r="HA159" s="81"/>
      <c r="HB159" s="81"/>
      <c r="HC159" s="81"/>
      <c r="HD159" s="81"/>
      <c r="HE159" s="81"/>
      <c r="HF159" s="81"/>
      <c r="HG159" s="81"/>
      <c r="HH159" s="81"/>
      <c r="HI159" s="81"/>
      <c r="HJ159" s="81"/>
      <c r="HK159" s="81"/>
      <c r="HL159" s="81"/>
      <c r="HM159" s="81"/>
      <c r="HN159" s="81"/>
      <c r="HO159" s="81"/>
      <c r="HP159" s="81"/>
      <c r="HQ159" s="81"/>
      <c r="HR159" s="81"/>
      <c r="HS159" s="81"/>
      <c r="HT159" s="81"/>
      <c r="HU159" s="81"/>
      <c r="HV159" s="81"/>
      <c r="HW159" s="81"/>
      <c r="HX159" s="81"/>
      <c r="HY159" s="81"/>
      <c r="HZ159" s="81"/>
      <c r="IA159" s="81"/>
      <c r="IB159" s="81"/>
      <c r="IC159" s="81"/>
      <c r="ID159" s="81"/>
      <c r="IE159" s="81"/>
      <c r="IF159" s="81"/>
      <c r="IG159" s="81"/>
      <c r="IH159" s="81"/>
      <c r="II159" s="81"/>
      <c r="IJ159" s="81"/>
      <c r="IK159" s="81"/>
      <c r="IL159" s="81"/>
      <c r="IM159" s="81"/>
      <c r="IN159" s="81"/>
      <c r="IO159" s="81"/>
      <c r="IP159" s="81"/>
      <c r="IQ159" s="81"/>
    </row>
    <row r="160" spans="1:251" ht="13" x14ac:dyDescent="0.15">
      <c r="A160" s="13">
        <v>43615</v>
      </c>
      <c r="B160" s="90" t="str">
        <f>HYPERLINK("https://thebourbonbabe.com/2019/05/30/usbg-lux-row-bourbon-battle-one-delicious-duel/","USBG Lux Row Bourbon Battle: One delicious duel")</f>
        <v>USBG Lux Row Bourbon Battle: One delicious duel</v>
      </c>
      <c r="C160" s="91" t="s">
        <v>23</v>
      </c>
      <c r="D160" s="16" t="s">
        <v>28</v>
      </c>
      <c r="E160" s="92" t="s">
        <v>16</v>
      </c>
      <c r="F160" s="21" t="s">
        <v>29</v>
      </c>
      <c r="G160" s="18" t="s">
        <v>29</v>
      </c>
    </row>
    <row r="161" spans="1:251" ht="12.75" customHeight="1" x14ac:dyDescent="0.2">
      <c r="A161" s="83">
        <v>43615</v>
      </c>
      <c r="B161" s="61" t="str">
        <f>HYPERLINK("https://www.theactivetimes.com/travel/weekend-trips-take-summer-every-state/slide-18","Weekend Trips to Take This Summer in Every State")</f>
        <v>Weekend Trips to Take This Summer in Every State</v>
      </c>
      <c r="C161" s="78" t="s">
        <v>154</v>
      </c>
      <c r="D161" s="82" t="s">
        <v>10</v>
      </c>
      <c r="E161" s="79" t="s">
        <v>12</v>
      </c>
      <c r="F161" s="79">
        <v>600816</v>
      </c>
      <c r="G161" s="80">
        <v>138.19</v>
      </c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  <c r="GT161" s="81"/>
      <c r="GU161" s="81"/>
      <c r="GV161" s="81"/>
      <c r="GW161" s="81"/>
      <c r="GX161" s="81"/>
      <c r="GY161" s="81"/>
      <c r="GZ161" s="81"/>
      <c r="HA161" s="81"/>
      <c r="HB161" s="81"/>
      <c r="HC161" s="81"/>
      <c r="HD161" s="81"/>
      <c r="HE161" s="81"/>
      <c r="HF161" s="81"/>
      <c r="HG161" s="81"/>
      <c r="HH161" s="81"/>
      <c r="HI161" s="81"/>
      <c r="HJ161" s="81"/>
      <c r="HK161" s="81"/>
      <c r="HL161" s="81"/>
      <c r="HM161" s="81"/>
      <c r="HN161" s="81"/>
      <c r="HO161" s="81"/>
      <c r="HP161" s="81"/>
      <c r="HQ161" s="81"/>
      <c r="HR161" s="81"/>
      <c r="HS161" s="81"/>
      <c r="HT161" s="81"/>
      <c r="HU161" s="81"/>
      <c r="HV161" s="81"/>
      <c r="HW161" s="81"/>
      <c r="HX161" s="81"/>
      <c r="HY161" s="81"/>
      <c r="HZ161" s="81"/>
      <c r="IA161" s="81"/>
      <c r="IB161" s="81"/>
      <c r="IC161" s="81"/>
      <c r="ID161" s="81"/>
      <c r="IE161" s="81"/>
      <c r="IF161" s="81"/>
      <c r="IG161" s="81"/>
      <c r="IH161" s="81"/>
      <c r="II161" s="81"/>
      <c r="IJ161" s="81"/>
      <c r="IK161" s="81"/>
      <c r="IL161" s="81"/>
      <c r="IM161" s="81"/>
      <c r="IN161" s="81"/>
      <c r="IO161" s="81"/>
      <c r="IP161" s="81"/>
      <c r="IQ161" s="81"/>
    </row>
    <row r="162" spans="1:251" ht="12.75" customHeight="1" x14ac:dyDescent="0.2">
      <c r="A162" s="83">
        <v>43612</v>
      </c>
      <c r="B162" s="61" t="str">
        <f>HYPERLINK("http://thoughtforyourpenny.com/lifestyle/9-summer-experiences-not-to-miss-this-year/","9 Summer Experiences Not to Miss This Year")</f>
        <v>9 Summer Experiences Not to Miss This Year</v>
      </c>
      <c r="C162" s="78" t="s">
        <v>155</v>
      </c>
      <c r="D162" s="88" t="s">
        <v>10</v>
      </c>
      <c r="E162" s="86"/>
      <c r="F162" s="79">
        <v>25466</v>
      </c>
      <c r="G162" s="80">
        <v>5.86</v>
      </c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  <c r="GT162" s="81"/>
      <c r="GU162" s="81"/>
      <c r="GV162" s="81"/>
      <c r="GW162" s="81"/>
      <c r="GX162" s="81"/>
      <c r="GY162" s="81"/>
      <c r="GZ162" s="81"/>
      <c r="HA162" s="81"/>
      <c r="HB162" s="81"/>
      <c r="HC162" s="81"/>
      <c r="HD162" s="81"/>
      <c r="HE162" s="81"/>
      <c r="HF162" s="81"/>
      <c r="HG162" s="81"/>
      <c r="HH162" s="81"/>
      <c r="HI162" s="81"/>
      <c r="HJ162" s="81"/>
      <c r="HK162" s="81"/>
      <c r="HL162" s="81"/>
      <c r="HM162" s="81"/>
      <c r="HN162" s="81"/>
      <c r="HO162" s="81"/>
      <c r="HP162" s="81"/>
      <c r="HQ162" s="81"/>
      <c r="HR162" s="81"/>
      <c r="HS162" s="81"/>
      <c r="HT162" s="81"/>
      <c r="HU162" s="81"/>
      <c r="HV162" s="81"/>
      <c r="HW162" s="81"/>
      <c r="HX162" s="81"/>
      <c r="HY162" s="81"/>
      <c r="HZ162" s="81"/>
      <c r="IA162" s="81"/>
      <c r="IB162" s="81"/>
      <c r="IC162" s="81"/>
      <c r="ID162" s="81"/>
      <c r="IE162" s="81"/>
      <c r="IF162" s="81"/>
      <c r="IG162" s="81"/>
      <c r="IH162" s="81"/>
      <c r="II162" s="81"/>
      <c r="IJ162" s="81"/>
      <c r="IK162" s="81"/>
      <c r="IL162" s="81"/>
      <c r="IM162" s="81"/>
      <c r="IN162" s="81"/>
      <c r="IO162" s="81"/>
      <c r="IP162" s="81"/>
      <c r="IQ162" s="81"/>
    </row>
    <row r="163" spans="1:251" ht="12.75" customHeight="1" x14ac:dyDescent="0.2">
      <c r="A163" s="83">
        <v>43610</v>
      </c>
      <c r="B163" s="61" t="str">
        <f>HYPERLINK("https://www.kystandard.com/content/officials-offer-reassurances-over-bourbon-festival-staff-shake","Officials offer reassurances over Bourbon Festival staff shake-up")</f>
        <v>Officials offer reassurances over Bourbon Festival staff shake-up</v>
      </c>
      <c r="C163" s="78" t="s">
        <v>21</v>
      </c>
      <c r="D163" s="82" t="s">
        <v>10</v>
      </c>
      <c r="E163" s="79" t="s">
        <v>16</v>
      </c>
      <c r="F163" s="79">
        <v>40559</v>
      </c>
      <c r="G163" s="80">
        <v>9.33</v>
      </c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  <c r="GT163" s="81"/>
      <c r="GU163" s="81"/>
      <c r="GV163" s="81"/>
      <c r="GW163" s="81"/>
      <c r="GX163" s="81"/>
      <c r="GY163" s="81"/>
      <c r="GZ163" s="81"/>
      <c r="HA163" s="81"/>
      <c r="HB163" s="81"/>
      <c r="HC163" s="81"/>
      <c r="HD163" s="81"/>
      <c r="HE163" s="81"/>
      <c r="HF163" s="81"/>
      <c r="HG163" s="81"/>
      <c r="HH163" s="81"/>
      <c r="HI163" s="81"/>
      <c r="HJ163" s="81"/>
      <c r="HK163" s="81"/>
      <c r="HL163" s="81"/>
      <c r="HM163" s="81"/>
      <c r="HN163" s="81"/>
      <c r="HO163" s="81"/>
      <c r="HP163" s="81"/>
      <c r="HQ163" s="81"/>
      <c r="HR163" s="81"/>
      <c r="HS163" s="81"/>
      <c r="HT163" s="81"/>
      <c r="HU163" s="81"/>
      <c r="HV163" s="81"/>
      <c r="HW163" s="81"/>
      <c r="HX163" s="81"/>
      <c r="HY163" s="81"/>
      <c r="HZ163" s="81"/>
      <c r="IA163" s="81"/>
      <c r="IB163" s="81"/>
      <c r="IC163" s="81"/>
      <c r="ID163" s="81"/>
      <c r="IE163" s="81"/>
      <c r="IF163" s="81"/>
      <c r="IG163" s="81"/>
      <c r="IH163" s="81"/>
      <c r="II163" s="81"/>
      <c r="IJ163" s="81"/>
      <c r="IK163" s="81"/>
      <c r="IL163" s="81"/>
      <c r="IM163" s="81"/>
      <c r="IN163" s="81"/>
      <c r="IO163" s="81"/>
      <c r="IP163" s="81"/>
      <c r="IQ163" s="81"/>
    </row>
    <row r="164" spans="1:251" ht="12.75" customHeight="1" x14ac:dyDescent="0.2">
      <c r="A164" s="83">
        <v>43610</v>
      </c>
      <c r="B164" s="19" t="s">
        <v>156</v>
      </c>
      <c r="C164" s="78" t="s">
        <v>14</v>
      </c>
      <c r="D164" s="82" t="s">
        <v>15</v>
      </c>
      <c r="E164" s="79" t="s">
        <v>16</v>
      </c>
      <c r="F164" s="79">
        <v>8643</v>
      </c>
      <c r="G164" s="80">
        <v>836.61</v>
      </c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  <c r="GT164" s="81"/>
      <c r="GU164" s="81"/>
      <c r="GV164" s="81"/>
      <c r="GW164" s="81"/>
      <c r="GX164" s="81"/>
      <c r="GY164" s="81"/>
      <c r="GZ164" s="81"/>
      <c r="HA164" s="81"/>
      <c r="HB164" s="81"/>
      <c r="HC164" s="81"/>
      <c r="HD164" s="81"/>
      <c r="HE164" s="81"/>
      <c r="HF164" s="81"/>
      <c r="HG164" s="81"/>
      <c r="HH164" s="81"/>
      <c r="HI164" s="81"/>
      <c r="HJ164" s="81"/>
      <c r="HK164" s="81"/>
      <c r="HL164" s="81"/>
      <c r="HM164" s="81"/>
      <c r="HN164" s="81"/>
      <c r="HO164" s="81"/>
      <c r="HP164" s="81"/>
      <c r="HQ164" s="81"/>
      <c r="HR164" s="81"/>
      <c r="HS164" s="81"/>
      <c r="HT164" s="81"/>
      <c r="HU164" s="81"/>
      <c r="HV164" s="81"/>
      <c r="HW164" s="81"/>
      <c r="HX164" s="81"/>
      <c r="HY164" s="81"/>
      <c r="HZ164" s="81"/>
      <c r="IA164" s="81"/>
      <c r="IB164" s="81"/>
      <c r="IC164" s="81"/>
      <c r="ID164" s="81"/>
      <c r="IE164" s="81"/>
      <c r="IF164" s="81"/>
      <c r="IG164" s="81"/>
      <c r="IH164" s="81"/>
      <c r="II164" s="81"/>
      <c r="IJ164" s="81"/>
      <c r="IK164" s="81"/>
      <c r="IL164" s="81"/>
      <c r="IM164" s="81"/>
      <c r="IN164" s="81"/>
      <c r="IO164" s="81"/>
      <c r="IP164" s="81"/>
      <c r="IQ164" s="81"/>
    </row>
    <row r="165" spans="1:251" ht="12.75" customHeight="1" x14ac:dyDescent="0.2">
      <c r="A165" s="83">
        <v>43600</v>
      </c>
      <c r="B165" s="19" t="s">
        <v>157</v>
      </c>
      <c r="C165" s="78" t="s">
        <v>158</v>
      </c>
      <c r="D165" s="82" t="s">
        <v>148</v>
      </c>
      <c r="E165" s="79" t="s">
        <v>19</v>
      </c>
      <c r="F165" s="79">
        <v>12398</v>
      </c>
      <c r="G165" s="80">
        <v>822</v>
      </c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  <c r="GT165" s="81"/>
      <c r="GU165" s="81"/>
      <c r="GV165" s="81"/>
      <c r="GW165" s="81"/>
      <c r="GX165" s="81"/>
      <c r="GY165" s="81"/>
      <c r="GZ165" s="81"/>
      <c r="HA165" s="81"/>
      <c r="HB165" s="81"/>
      <c r="HC165" s="81"/>
      <c r="HD165" s="81"/>
      <c r="HE165" s="81"/>
      <c r="HF165" s="81"/>
      <c r="HG165" s="81"/>
      <c r="HH165" s="81"/>
      <c r="HI165" s="81"/>
      <c r="HJ165" s="81"/>
      <c r="HK165" s="81"/>
      <c r="HL165" s="81"/>
      <c r="HM165" s="81"/>
      <c r="HN165" s="81"/>
      <c r="HO165" s="81"/>
      <c r="HP165" s="81"/>
      <c r="HQ165" s="81"/>
      <c r="HR165" s="81"/>
      <c r="HS165" s="81"/>
      <c r="HT165" s="81"/>
      <c r="HU165" s="81"/>
      <c r="HV165" s="81"/>
      <c r="HW165" s="81"/>
      <c r="HX165" s="81"/>
      <c r="HY165" s="81"/>
      <c r="HZ165" s="81"/>
      <c r="IA165" s="81"/>
      <c r="IB165" s="81"/>
      <c r="IC165" s="81"/>
      <c r="ID165" s="81"/>
      <c r="IE165" s="81"/>
      <c r="IF165" s="81"/>
      <c r="IG165" s="81"/>
      <c r="IH165" s="81"/>
      <c r="II165" s="81"/>
      <c r="IJ165" s="81"/>
      <c r="IK165" s="81"/>
      <c r="IL165" s="81"/>
      <c r="IM165" s="81"/>
      <c r="IN165" s="81"/>
      <c r="IO165" s="81"/>
      <c r="IP165" s="81"/>
      <c r="IQ165" s="81"/>
    </row>
    <row r="166" spans="1:251" ht="12.75" customHeight="1" x14ac:dyDescent="0.2">
      <c r="A166" s="83">
        <v>43600</v>
      </c>
      <c r="B166" s="19" t="s">
        <v>157</v>
      </c>
      <c r="C166" s="78" t="s">
        <v>158</v>
      </c>
      <c r="D166" s="82" t="s">
        <v>148</v>
      </c>
      <c r="E166" s="79" t="s">
        <v>19</v>
      </c>
      <c r="F166" s="79">
        <v>12398</v>
      </c>
      <c r="G166" s="80">
        <v>822</v>
      </c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  <c r="GT166" s="81"/>
      <c r="GU166" s="81"/>
      <c r="GV166" s="81"/>
      <c r="GW166" s="81"/>
      <c r="GX166" s="81"/>
      <c r="GY166" s="81"/>
      <c r="GZ166" s="81"/>
      <c r="HA166" s="81"/>
      <c r="HB166" s="81"/>
      <c r="HC166" s="81"/>
      <c r="HD166" s="81"/>
      <c r="HE166" s="81"/>
      <c r="HF166" s="81"/>
      <c r="HG166" s="81"/>
      <c r="HH166" s="81"/>
      <c r="HI166" s="81"/>
      <c r="HJ166" s="81"/>
      <c r="HK166" s="81"/>
      <c r="HL166" s="81"/>
      <c r="HM166" s="81"/>
      <c r="HN166" s="81"/>
      <c r="HO166" s="81"/>
      <c r="HP166" s="81"/>
      <c r="HQ166" s="81"/>
      <c r="HR166" s="81"/>
      <c r="HS166" s="81"/>
      <c r="HT166" s="81"/>
      <c r="HU166" s="81"/>
      <c r="HV166" s="81"/>
      <c r="HW166" s="81"/>
      <c r="HX166" s="81"/>
      <c r="HY166" s="81"/>
      <c r="HZ166" s="81"/>
      <c r="IA166" s="81"/>
      <c r="IB166" s="81"/>
      <c r="IC166" s="81"/>
      <c r="ID166" s="81"/>
      <c r="IE166" s="81"/>
      <c r="IF166" s="81"/>
      <c r="IG166" s="81"/>
      <c r="IH166" s="81"/>
      <c r="II166" s="81"/>
      <c r="IJ166" s="81"/>
      <c r="IK166" s="81"/>
      <c r="IL166" s="81"/>
      <c r="IM166" s="81"/>
      <c r="IN166" s="81"/>
      <c r="IO166" s="81"/>
      <c r="IP166" s="81"/>
      <c r="IQ166" s="81"/>
    </row>
    <row r="167" spans="1:251" ht="12.75" customHeight="1" x14ac:dyDescent="0.2">
      <c r="A167" s="83">
        <v>43600</v>
      </c>
      <c r="B167" s="19" t="s">
        <v>157</v>
      </c>
      <c r="C167" s="78" t="s">
        <v>158</v>
      </c>
      <c r="D167" s="82" t="s">
        <v>148</v>
      </c>
      <c r="E167" s="79" t="s">
        <v>19</v>
      </c>
      <c r="F167" s="79">
        <v>12398</v>
      </c>
      <c r="G167" s="80">
        <v>822</v>
      </c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  <c r="GT167" s="81"/>
      <c r="GU167" s="81"/>
      <c r="GV167" s="81"/>
      <c r="GW167" s="81"/>
      <c r="GX167" s="81"/>
      <c r="GY167" s="81"/>
      <c r="GZ167" s="81"/>
      <c r="HA167" s="81"/>
      <c r="HB167" s="81"/>
      <c r="HC167" s="81"/>
      <c r="HD167" s="81"/>
      <c r="HE167" s="81"/>
      <c r="HF167" s="81"/>
      <c r="HG167" s="81"/>
      <c r="HH167" s="81"/>
      <c r="HI167" s="81"/>
      <c r="HJ167" s="81"/>
      <c r="HK167" s="81"/>
      <c r="HL167" s="81"/>
      <c r="HM167" s="81"/>
      <c r="HN167" s="81"/>
      <c r="HO167" s="81"/>
      <c r="HP167" s="81"/>
      <c r="HQ167" s="81"/>
      <c r="HR167" s="81"/>
      <c r="HS167" s="81"/>
      <c r="HT167" s="81"/>
      <c r="HU167" s="81"/>
      <c r="HV167" s="81"/>
      <c r="HW167" s="81"/>
      <c r="HX167" s="81"/>
      <c r="HY167" s="81"/>
      <c r="HZ167" s="81"/>
      <c r="IA167" s="81"/>
      <c r="IB167" s="81"/>
      <c r="IC167" s="81"/>
      <c r="ID167" s="81"/>
      <c r="IE167" s="81"/>
      <c r="IF167" s="81"/>
      <c r="IG167" s="81"/>
      <c r="IH167" s="81"/>
      <c r="II167" s="81"/>
      <c r="IJ167" s="81"/>
      <c r="IK167" s="81"/>
      <c r="IL167" s="81"/>
      <c r="IM167" s="81"/>
      <c r="IN167" s="81"/>
      <c r="IO167" s="81"/>
      <c r="IP167" s="81"/>
      <c r="IQ167" s="81"/>
    </row>
    <row r="168" spans="1:251" ht="12.75" customHeight="1" x14ac:dyDescent="0.2">
      <c r="A168" s="83">
        <v>43600</v>
      </c>
      <c r="B168" s="19" t="s">
        <v>159</v>
      </c>
      <c r="C168" s="78" t="s">
        <v>160</v>
      </c>
      <c r="D168" s="82" t="s">
        <v>148</v>
      </c>
      <c r="E168" s="79" t="s">
        <v>19</v>
      </c>
      <c r="F168" s="79">
        <v>12482</v>
      </c>
      <c r="G168" s="80">
        <v>825</v>
      </c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  <c r="GT168" s="81"/>
      <c r="GU168" s="81"/>
      <c r="GV168" s="81"/>
      <c r="GW168" s="81"/>
      <c r="GX168" s="81"/>
      <c r="GY168" s="81"/>
      <c r="GZ168" s="81"/>
      <c r="HA168" s="81"/>
      <c r="HB168" s="81"/>
      <c r="HC168" s="81"/>
      <c r="HD168" s="81"/>
      <c r="HE168" s="81"/>
      <c r="HF168" s="81"/>
      <c r="HG168" s="81"/>
      <c r="HH168" s="81"/>
      <c r="HI168" s="81"/>
      <c r="HJ168" s="81"/>
      <c r="HK168" s="81"/>
      <c r="HL168" s="81"/>
      <c r="HM168" s="81"/>
      <c r="HN168" s="81"/>
      <c r="HO168" s="81"/>
      <c r="HP168" s="81"/>
      <c r="HQ168" s="81"/>
      <c r="HR168" s="81"/>
      <c r="HS168" s="81"/>
      <c r="HT168" s="81"/>
      <c r="HU168" s="81"/>
      <c r="HV168" s="81"/>
      <c r="HW168" s="81"/>
      <c r="HX168" s="81"/>
      <c r="HY168" s="81"/>
      <c r="HZ168" s="81"/>
      <c r="IA168" s="81"/>
      <c r="IB168" s="81"/>
      <c r="IC168" s="81"/>
      <c r="ID168" s="81"/>
      <c r="IE168" s="81"/>
      <c r="IF168" s="81"/>
      <c r="IG168" s="81"/>
      <c r="IH168" s="81"/>
      <c r="II168" s="81"/>
      <c r="IJ168" s="81"/>
      <c r="IK168" s="81"/>
      <c r="IL168" s="81"/>
      <c r="IM168" s="81"/>
      <c r="IN168" s="81"/>
      <c r="IO168" s="81"/>
      <c r="IP168" s="81"/>
      <c r="IQ168" s="81"/>
    </row>
    <row r="169" spans="1:251" ht="12.75" customHeight="1" x14ac:dyDescent="0.2">
      <c r="A169" s="83">
        <v>43600</v>
      </c>
      <c r="B169" s="19" t="s">
        <v>159</v>
      </c>
      <c r="C169" s="78" t="s">
        <v>160</v>
      </c>
      <c r="D169" s="82" t="s">
        <v>148</v>
      </c>
      <c r="E169" s="79" t="s">
        <v>19</v>
      </c>
      <c r="F169" s="79">
        <v>12398</v>
      </c>
      <c r="G169" s="80">
        <v>822</v>
      </c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  <c r="GT169" s="81"/>
      <c r="GU169" s="81"/>
      <c r="GV169" s="81"/>
      <c r="GW169" s="81"/>
      <c r="GX169" s="81"/>
      <c r="GY169" s="81"/>
      <c r="GZ169" s="81"/>
      <c r="HA169" s="81"/>
      <c r="HB169" s="81"/>
      <c r="HC169" s="81"/>
      <c r="HD169" s="81"/>
      <c r="HE169" s="81"/>
      <c r="HF169" s="81"/>
      <c r="HG169" s="81"/>
      <c r="HH169" s="81"/>
      <c r="HI169" s="81"/>
      <c r="HJ169" s="81"/>
      <c r="HK169" s="81"/>
      <c r="HL169" s="81"/>
      <c r="HM169" s="81"/>
      <c r="HN169" s="81"/>
      <c r="HO169" s="81"/>
      <c r="HP169" s="81"/>
      <c r="HQ169" s="81"/>
      <c r="HR169" s="81"/>
      <c r="HS169" s="81"/>
      <c r="HT169" s="81"/>
      <c r="HU169" s="81"/>
      <c r="HV169" s="81"/>
      <c r="HW169" s="81"/>
      <c r="HX169" s="81"/>
      <c r="HY169" s="81"/>
      <c r="HZ169" s="81"/>
      <c r="IA169" s="81"/>
      <c r="IB169" s="81"/>
      <c r="IC169" s="81"/>
      <c r="ID169" s="81"/>
      <c r="IE169" s="81"/>
      <c r="IF169" s="81"/>
      <c r="IG169" s="81"/>
      <c r="IH169" s="81"/>
      <c r="II169" s="81"/>
      <c r="IJ169" s="81"/>
      <c r="IK169" s="81"/>
      <c r="IL169" s="81"/>
      <c r="IM169" s="81"/>
      <c r="IN169" s="81"/>
      <c r="IO169" s="81"/>
      <c r="IP169" s="81"/>
      <c r="IQ169" s="81"/>
    </row>
    <row r="170" spans="1:251" ht="12.75" customHeight="1" x14ac:dyDescent="0.2">
      <c r="A170" s="83">
        <v>43600</v>
      </c>
      <c r="B170" s="19" t="s">
        <v>161</v>
      </c>
      <c r="C170" s="78" t="s">
        <v>84</v>
      </c>
      <c r="D170" s="82" t="s">
        <v>10</v>
      </c>
      <c r="E170" s="79" t="s">
        <v>19</v>
      </c>
      <c r="F170" s="79">
        <v>1177366</v>
      </c>
      <c r="G170" s="80">
        <v>270.79000000000002</v>
      </c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  <c r="GT170" s="81"/>
      <c r="GU170" s="81"/>
      <c r="GV170" s="81"/>
      <c r="GW170" s="81"/>
      <c r="GX170" s="81"/>
      <c r="GY170" s="81"/>
      <c r="GZ170" s="81"/>
      <c r="HA170" s="81"/>
      <c r="HB170" s="81"/>
      <c r="HC170" s="81"/>
      <c r="HD170" s="81"/>
      <c r="HE170" s="81"/>
      <c r="HF170" s="81"/>
      <c r="HG170" s="81"/>
      <c r="HH170" s="81"/>
      <c r="HI170" s="81"/>
      <c r="HJ170" s="81"/>
      <c r="HK170" s="81"/>
      <c r="HL170" s="81"/>
      <c r="HM170" s="81"/>
      <c r="HN170" s="81"/>
      <c r="HO170" s="81"/>
      <c r="HP170" s="81"/>
      <c r="HQ170" s="81"/>
      <c r="HR170" s="81"/>
      <c r="HS170" s="81"/>
      <c r="HT170" s="81"/>
      <c r="HU170" s="81"/>
      <c r="HV170" s="81"/>
      <c r="HW170" s="81"/>
      <c r="HX170" s="81"/>
      <c r="HY170" s="81"/>
      <c r="HZ170" s="81"/>
      <c r="IA170" s="81"/>
      <c r="IB170" s="81"/>
      <c r="IC170" s="81"/>
      <c r="ID170" s="81"/>
      <c r="IE170" s="81"/>
      <c r="IF170" s="81"/>
      <c r="IG170" s="81"/>
      <c r="IH170" s="81"/>
      <c r="II170" s="81"/>
      <c r="IJ170" s="81"/>
      <c r="IK170" s="81"/>
      <c r="IL170" s="81"/>
      <c r="IM170" s="81"/>
      <c r="IN170" s="81"/>
      <c r="IO170" s="81"/>
      <c r="IP170" s="81"/>
      <c r="IQ170" s="81"/>
    </row>
    <row r="171" spans="1:251" ht="12.75" customHeight="1" x14ac:dyDescent="0.2">
      <c r="A171" s="83">
        <v>43600</v>
      </c>
      <c r="B171" s="61" t="str">
        <f>HYPERLINK("https://www.wdrb.com/news/kentucky-bourbon-festival-sees-shake-up-in-administration-ahead-of/article_6c19b3d2-76b5-11e9-b992-27a7d3725dfd.html","Kentucky Bourbon Festival sees shake-up in administration ahead of festival")</f>
        <v>Kentucky Bourbon Festival sees shake-up in administration ahead of festival</v>
      </c>
      <c r="C171" s="78" t="s">
        <v>84</v>
      </c>
      <c r="D171" s="82" t="s">
        <v>10</v>
      </c>
      <c r="E171" s="79" t="s">
        <v>19</v>
      </c>
      <c r="F171" s="79">
        <v>1177366</v>
      </c>
      <c r="G171" s="80">
        <v>270.79000000000002</v>
      </c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  <c r="GT171" s="81"/>
      <c r="GU171" s="81"/>
      <c r="GV171" s="81"/>
      <c r="GW171" s="81"/>
      <c r="GX171" s="81"/>
      <c r="GY171" s="81"/>
      <c r="GZ171" s="81"/>
      <c r="HA171" s="81"/>
      <c r="HB171" s="81"/>
      <c r="HC171" s="81"/>
      <c r="HD171" s="81"/>
      <c r="HE171" s="81"/>
      <c r="HF171" s="81"/>
      <c r="HG171" s="81"/>
      <c r="HH171" s="81"/>
      <c r="HI171" s="81"/>
      <c r="HJ171" s="81"/>
      <c r="HK171" s="81"/>
      <c r="HL171" s="81"/>
      <c r="HM171" s="81"/>
      <c r="HN171" s="81"/>
      <c r="HO171" s="81"/>
      <c r="HP171" s="81"/>
      <c r="HQ171" s="81"/>
      <c r="HR171" s="81"/>
      <c r="HS171" s="81"/>
      <c r="HT171" s="81"/>
      <c r="HU171" s="81"/>
      <c r="HV171" s="81"/>
      <c r="HW171" s="81"/>
      <c r="HX171" s="81"/>
      <c r="HY171" s="81"/>
      <c r="HZ171" s="81"/>
      <c r="IA171" s="81"/>
      <c r="IB171" s="81"/>
      <c r="IC171" s="81"/>
      <c r="ID171" s="81"/>
      <c r="IE171" s="81"/>
      <c r="IF171" s="81"/>
      <c r="IG171" s="81"/>
      <c r="IH171" s="81"/>
      <c r="II171" s="81"/>
      <c r="IJ171" s="81"/>
      <c r="IK171" s="81"/>
      <c r="IL171" s="81"/>
      <c r="IM171" s="81"/>
      <c r="IN171" s="81"/>
      <c r="IO171" s="81"/>
      <c r="IP171" s="81"/>
      <c r="IQ171" s="81"/>
    </row>
    <row r="172" spans="1:251" ht="12.75" customHeight="1" x14ac:dyDescent="0.2">
      <c r="A172" s="83">
        <v>43599</v>
      </c>
      <c r="B172" s="19" t="s">
        <v>162</v>
      </c>
      <c r="C172" s="78" t="s">
        <v>163</v>
      </c>
      <c r="D172" s="82" t="s">
        <v>148</v>
      </c>
      <c r="E172" s="79" t="s">
        <v>19</v>
      </c>
      <c r="F172" s="79">
        <v>19858</v>
      </c>
      <c r="G172" s="80">
        <v>1996</v>
      </c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  <c r="GT172" s="81"/>
      <c r="GU172" s="81"/>
      <c r="GV172" s="81"/>
      <c r="GW172" s="81"/>
      <c r="GX172" s="81"/>
      <c r="GY172" s="81"/>
      <c r="GZ172" s="81"/>
      <c r="HA172" s="81"/>
      <c r="HB172" s="81"/>
      <c r="HC172" s="81"/>
      <c r="HD172" s="81"/>
      <c r="HE172" s="81"/>
      <c r="HF172" s="81"/>
      <c r="HG172" s="81"/>
      <c r="HH172" s="81"/>
      <c r="HI172" s="81"/>
      <c r="HJ172" s="81"/>
      <c r="HK172" s="81"/>
      <c r="HL172" s="81"/>
      <c r="HM172" s="81"/>
      <c r="HN172" s="81"/>
      <c r="HO172" s="81"/>
      <c r="HP172" s="81"/>
      <c r="HQ172" s="81"/>
      <c r="HR172" s="81"/>
      <c r="HS172" s="81"/>
      <c r="HT172" s="81"/>
      <c r="HU172" s="81"/>
      <c r="HV172" s="81"/>
      <c r="HW172" s="81"/>
      <c r="HX172" s="81"/>
      <c r="HY172" s="81"/>
      <c r="HZ172" s="81"/>
      <c r="IA172" s="81"/>
      <c r="IB172" s="81"/>
      <c r="IC172" s="81"/>
      <c r="ID172" s="81"/>
      <c r="IE172" s="81"/>
      <c r="IF172" s="81"/>
      <c r="IG172" s="81"/>
      <c r="IH172" s="81"/>
      <c r="II172" s="81"/>
      <c r="IJ172" s="81"/>
      <c r="IK172" s="81"/>
      <c r="IL172" s="81"/>
      <c r="IM172" s="81"/>
      <c r="IN172" s="81"/>
      <c r="IO172" s="81"/>
      <c r="IP172" s="81"/>
      <c r="IQ172" s="81"/>
    </row>
    <row r="173" spans="1:251" ht="12.75" customHeight="1" x14ac:dyDescent="0.2">
      <c r="A173" s="83">
        <v>43599</v>
      </c>
      <c r="B173" s="19" t="s">
        <v>164</v>
      </c>
      <c r="C173" s="78" t="s">
        <v>165</v>
      </c>
      <c r="D173" s="82" t="s">
        <v>148</v>
      </c>
      <c r="E173" s="79" t="s">
        <v>19</v>
      </c>
      <c r="F173" s="79">
        <v>30101</v>
      </c>
      <c r="G173" s="80">
        <v>3105</v>
      </c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  <c r="GT173" s="81"/>
      <c r="GU173" s="81"/>
      <c r="GV173" s="81"/>
      <c r="GW173" s="81"/>
      <c r="GX173" s="81"/>
      <c r="GY173" s="81"/>
      <c r="GZ173" s="81"/>
      <c r="HA173" s="81"/>
      <c r="HB173" s="81"/>
      <c r="HC173" s="81"/>
      <c r="HD173" s="81"/>
      <c r="HE173" s="81"/>
      <c r="HF173" s="81"/>
      <c r="HG173" s="81"/>
      <c r="HH173" s="81"/>
      <c r="HI173" s="81"/>
      <c r="HJ173" s="81"/>
      <c r="HK173" s="81"/>
      <c r="HL173" s="81"/>
      <c r="HM173" s="81"/>
      <c r="HN173" s="81"/>
      <c r="HO173" s="81"/>
      <c r="HP173" s="81"/>
      <c r="HQ173" s="81"/>
      <c r="HR173" s="81"/>
      <c r="HS173" s="81"/>
      <c r="HT173" s="81"/>
      <c r="HU173" s="81"/>
      <c r="HV173" s="81"/>
      <c r="HW173" s="81"/>
      <c r="HX173" s="81"/>
      <c r="HY173" s="81"/>
      <c r="HZ173" s="81"/>
      <c r="IA173" s="81"/>
      <c r="IB173" s="81"/>
      <c r="IC173" s="81"/>
      <c r="ID173" s="81"/>
      <c r="IE173" s="81"/>
      <c r="IF173" s="81"/>
      <c r="IG173" s="81"/>
      <c r="IH173" s="81"/>
      <c r="II173" s="81"/>
      <c r="IJ173" s="81"/>
      <c r="IK173" s="81"/>
      <c r="IL173" s="81"/>
      <c r="IM173" s="81"/>
      <c r="IN173" s="81"/>
      <c r="IO173" s="81"/>
      <c r="IP173" s="81"/>
      <c r="IQ173" s="81"/>
    </row>
    <row r="174" spans="1:251" ht="12.75" customHeight="1" x14ac:dyDescent="0.2">
      <c r="A174" s="83">
        <v>43599</v>
      </c>
      <c r="B174" s="19" t="s">
        <v>164</v>
      </c>
      <c r="C174" s="78" t="s">
        <v>165</v>
      </c>
      <c r="D174" s="82" t="s">
        <v>148</v>
      </c>
      <c r="E174" s="79" t="s">
        <v>19</v>
      </c>
      <c r="F174" s="79">
        <v>30101</v>
      </c>
      <c r="G174" s="80">
        <v>3105</v>
      </c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  <c r="GT174" s="81"/>
      <c r="GU174" s="81"/>
      <c r="GV174" s="81"/>
      <c r="GW174" s="81"/>
      <c r="GX174" s="81"/>
      <c r="GY174" s="81"/>
      <c r="GZ174" s="81"/>
      <c r="HA174" s="81"/>
      <c r="HB174" s="81"/>
      <c r="HC174" s="81"/>
      <c r="HD174" s="81"/>
      <c r="HE174" s="81"/>
      <c r="HF174" s="81"/>
      <c r="HG174" s="81"/>
      <c r="HH174" s="81"/>
      <c r="HI174" s="81"/>
      <c r="HJ174" s="81"/>
      <c r="HK174" s="81"/>
      <c r="HL174" s="81"/>
      <c r="HM174" s="81"/>
      <c r="HN174" s="81"/>
      <c r="HO174" s="81"/>
      <c r="HP174" s="81"/>
      <c r="HQ174" s="81"/>
      <c r="HR174" s="81"/>
      <c r="HS174" s="81"/>
      <c r="HT174" s="81"/>
      <c r="HU174" s="81"/>
      <c r="HV174" s="81"/>
      <c r="HW174" s="81"/>
      <c r="HX174" s="81"/>
      <c r="HY174" s="81"/>
      <c r="HZ174" s="81"/>
      <c r="IA174" s="81"/>
      <c r="IB174" s="81"/>
      <c r="IC174" s="81"/>
      <c r="ID174" s="81"/>
      <c r="IE174" s="81"/>
      <c r="IF174" s="81"/>
      <c r="IG174" s="81"/>
      <c r="IH174" s="81"/>
      <c r="II174" s="81"/>
      <c r="IJ174" s="81"/>
      <c r="IK174" s="81"/>
      <c r="IL174" s="81"/>
      <c r="IM174" s="81"/>
      <c r="IN174" s="81"/>
      <c r="IO174" s="81"/>
      <c r="IP174" s="81"/>
      <c r="IQ174" s="81"/>
    </row>
    <row r="175" spans="1:251" ht="12.75" customHeight="1" x14ac:dyDescent="0.2">
      <c r="A175" s="83">
        <v>43595</v>
      </c>
      <c r="B175" s="61" t="str">
        <f>HYPERLINK("https://www.kystandard.com/content/kentucky-bourbon-festival-see-leadership-change","Kentucky Bourbon Festival to see leadership change")</f>
        <v>Kentucky Bourbon Festival to see leadership change</v>
      </c>
      <c r="C175" s="78" t="s">
        <v>21</v>
      </c>
      <c r="D175" s="82" t="s">
        <v>10</v>
      </c>
      <c r="E175" s="79" t="s">
        <v>16</v>
      </c>
      <c r="F175" s="79">
        <v>40559</v>
      </c>
      <c r="G175" s="80">
        <v>9.33</v>
      </c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  <c r="FP175" s="81"/>
      <c r="FQ175" s="81"/>
      <c r="FR175" s="81"/>
      <c r="FS175" s="81"/>
      <c r="FT175" s="81"/>
      <c r="FU175" s="81"/>
      <c r="FV175" s="81"/>
      <c r="FW175" s="81"/>
      <c r="FX175" s="81"/>
      <c r="FY175" s="81"/>
      <c r="FZ175" s="81"/>
      <c r="GA175" s="81"/>
      <c r="GB175" s="81"/>
      <c r="GC175" s="81"/>
      <c r="GD175" s="81"/>
      <c r="GE175" s="81"/>
      <c r="GF175" s="81"/>
      <c r="GG175" s="81"/>
      <c r="GH175" s="81"/>
      <c r="GI175" s="81"/>
      <c r="GJ175" s="81"/>
      <c r="GK175" s="81"/>
      <c r="GL175" s="81"/>
      <c r="GM175" s="81"/>
      <c r="GN175" s="81"/>
      <c r="GO175" s="81"/>
      <c r="GP175" s="81"/>
      <c r="GQ175" s="81"/>
      <c r="GR175" s="81"/>
      <c r="GS175" s="81"/>
      <c r="GT175" s="81"/>
      <c r="GU175" s="81"/>
      <c r="GV175" s="81"/>
      <c r="GW175" s="81"/>
      <c r="GX175" s="81"/>
      <c r="GY175" s="81"/>
      <c r="GZ175" s="81"/>
      <c r="HA175" s="81"/>
      <c r="HB175" s="81"/>
      <c r="HC175" s="81"/>
      <c r="HD175" s="81"/>
      <c r="HE175" s="81"/>
      <c r="HF175" s="81"/>
      <c r="HG175" s="81"/>
      <c r="HH175" s="81"/>
      <c r="HI175" s="81"/>
      <c r="HJ175" s="81"/>
      <c r="HK175" s="81"/>
      <c r="HL175" s="81"/>
      <c r="HM175" s="81"/>
      <c r="HN175" s="81"/>
      <c r="HO175" s="81"/>
      <c r="HP175" s="81"/>
      <c r="HQ175" s="81"/>
      <c r="HR175" s="81"/>
      <c r="HS175" s="81"/>
      <c r="HT175" s="81"/>
      <c r="HU175" s="81"/>
      <c r="HV175" s="81"/>
      <c r="HW175" s="81"/>
      <c r="HX175" s="81"/>
      <c r="HY175" s="81"/>
      <c r="HZ175" s="81"/>
      <c r="IA175" s="81"/>
      <c r="IB175" s="81"/>
      <c r="IC175" s="81"/>
      <c r="ID175" s="81"/>
      <c r="IE175" s="81"/>
      <c r="IF175" s="81"/>
      <c r="IG175" s="81"/>
      <c r="IH175" s="81"/>
      <c r="II175" s="81"/>
      <c r="IJ175" s="81"/>
      <c r="IK175" s="81"/>
      <c r="IL175" s="81"/>
      <c r="IM175" s="81"/>
      <c r="IN175" s="81"/>
      <c r="IO175" s="81"/>
      <c r="IP175" s="81"/>
      <c r="IQ175" s="81"/>
    </row>
    <row r="176" spans="1:251" ht="12.75" customHeight="1" x14ac:dyDescent="0.2">
      <c r="A176" s="83">
        <v>43594</v>
      </c>
      <c r="B176" s="93" t="s">
        <v>166</v>
      </c>
      <c r="C176" s="87" t="s">
        <v>14</v>
      </c>
      <c r="D176" s="82" t="s">
        <v>15</v>
      </c>
      <c r="E176" s="79" t="s">
        <v>16</v>
      </c>
      <c r="F176" s="79">
        <v>8643</v>
      </c>
      <c r="G176" s="80">
        <v>2160.02</v>
      </c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  <c r="FP176" s="81"/>
      <c r="FQ176" s="81"/>
      <c r="FR176" s="81"/>
      <c r="FS176" s="81"/>
      <c r="FT176" s="81"/>
      <c r="FU176" s="81"/>
      <c r="FV176" s="81"/>
      <c r="FW176" s="81"/>
      <c r="FX176" s="81"/>
      <c r="FY176" s="81"/>
      <c r="FZ176" s="81"/>
      <c r="GA176" s="81"/>
      <c r="GB176" s="81"/>
      <c r="GC176" s="81"/>
      <c r="GD176" s="81"/>
      <c r="GE176" s="81"/>
      <c r="GF176" s="81"/>
      <c r="GG176" s="81"/>
      <c r="GH176" s="81"/>
      <c r="GI176" s="81"/>
      <c r="GJ176" s="81"/>
      <c r="GK176" s="81"/>
      <c r="GL176" s="81"/>
      <c r="GM176" s="81"/>
      <c r="GN176" s="81"/>
      <c r="GO176" s="81"/>
      <c r="GP176" s="81"/>
      <c r="GQ176" s="81"/>
      <c r="GR176" s="81"/>
      <c r="GS176" s="81"/>
      <c r="GT176" s="81"/>
      <c r="GU176" s="81"/>
      <c r="GV176" s="81"/>
      <c r="GW176" s="81"/>
      <c r="GX176" s="81"/>
      <c r="GY176" s="81"/>
      <c r="GZ176" s="81"/>
      <c r="HA176" s="81"/>
      <c r="HB176" s="81"/>
      <c r="HC176" s="81"/>
      <c r="HD176" s="81"/>
      <c r="HE176" s="81"/>
      <c r="HF176" s="81"/>
      <c r="HG176" s="81"/>
      <c r="HH176" s="81"/>
      <c r="HI176" s="81"/>
      <c r="HJ176" s="81"/>
      <c r="HK176" s="81"/>
      <c r="HL176" s="81"/>
      <c r="HM176" s="81"/>
      <c r="HN176" s="81"/>
      <c r="HO176" s="81"/>
      <c r="HP176" s="81"/>
      <c r="HQ176" s="81"/>
      <c r="HR176" s="81"/>
      <c r="HS176" s="81"/>
      <c r="HT176" s="81"/>
      <c r="HU176" s="81"/>
      <c r="HV176" s="81"/>
      <c r="HW176" s="81"/>
      <c r="HX176" s="81"/>
      <c r="HY176" s="81"/>
      <c r="HZ176" s="81"/>
      <c r="IA176" s="81"/>
      <c r="IB176" s="81"/>
      <c r="IC176" s="81"/>
      <c r="ID176" s="81"/>
      <c r="IE176" s="81"/>
      <c r="IF176" s="81"/>
      <c r="IG176" s="81"/>
      <c r="IH176" s="81"/>
      <c r="II176" s="81"/>
      <c r="IJ176" s="81"/>
      <c r="IK176" s="81"/>
      <c r="IL176" s="81"/>
      <c r="IM176" s="81"/>
      <c r="IN176" s="81"/>
      <c r="IO176" s="81"/>
      <c r="IP176" s="81"/>
      <c r="IQ176" s="81"/>
    </row>
    <row r="177" spans="1:251" ht="12.75" customHeight="1" x14ac:dyDescent="0.2">
      <c r="A177" s="83">
        <v>43593</v>
      </c>
      <c r="B177" s="61" t="str">
        <f>HYPERLINK("https://ediblelouisville.ediblecommunities.com/things-do/whats-tap-2019-beverage-event-calendar","The 2019 Beverage Event Calendar")</f>
        <v>The 2019 Beverage Event Calendar</v>
      </c>
      <c r="C177" s="78" t="s">
        <v>98</v>
      </c>
      <c r="D177" s="88" t="s">
        <v>10</v>
      </c>
      <c r="E177" s="86"/>
      <c r="F177" s="79">
        <v>76</v>
      </c>
      <c r="G177" s="80">
        <v>0.02</v>
      </c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  <c r="FP177" s="81"/>
      <c r="FQ177" s="81"/>
      <c r="FR177" s="81"/>
      <c r="FS177" s="81"/>
      <c r="FT177" s="81"/>
      <c r="FU177" s="81"/>
      <c r="FV177" s="81"/>
      <c r="FW177" s="81"/>
      <c r="FX177" s="81"/>
      <c r="FY177" s="81"/>
      <c r="FZ177" s="81"/>
      <c r="GA177" s="81"/>
      <c r="GB177" s="81"/>
      <c r="GC177" s="81"/>
      <c r="GD177" s="81"/>
      <c r="GE177" s="81"/>
      <c r="GF177" s="81"/>
      <c r="GG177" s="81"/>
      <c r="GH177" s="81"/>
      <c r="GI177" s="81"/>
      <c r="GJ177" s="81"/>
      <c r="GK177" s="81"/>
      <c r="GL177" s="81"/>
      <c r="GM177" s="81"/>
      <c r="GN177" s="81"/>
      <c r="GO177" s="81"/>
      <c r="GP177" s="81"/>
      <c r="GQ177" s="81"/>
      <c r="GR177" s="81"/>
      <c r="GS177" s="81"/>
      <c r="GT177" s="81"/>
      <c r="GU177" s="81"/>
      <c r="GV177" s="81"/>
      <c r="GW177" s="81"/>
      <c r="GX177" s="81"/>
      <c r="GY177" s="81"/>
      <c r="GZ177" s="81"/>
      <c r="HA177" s="81"/>
      <c r="HB177" s="81"/>
      <c r="HC177" s="81"/>
      <c r="HD177" s="81"/>
      <c r="HE177" s="81"/>
      <c r="HF177" s="81"/>
      <c r="HG177" s="81"/>
      <c r="HH177" s="81"/>
      <c r="HI177" s="81"/>
      <c r="HJ177" s="81"/>
      <c r="HK177" s="81"/>
      <c r="HL177" s="81"/>
      <c r="HM177" s="81"/>
      <c r="HN177" s="81"/>
      <c r="HO177" s="81"/>
      <c r="HP177" s="81"/>
      <c r="HQ177" s="81"/>
      <c r="HR177" s="81"/>
      <c r="HS177" s="81"/>
      <c r="HT177" s="81"/>
      <c r="HU177" s="81"/>
      <c r="HV177" s="81"/>
      <c r="HW177" s="81"/>
      <c r="HX177" s="81"/>
      <c r="HY177" s="81"/>
      <c r="HZ177" s="81"/>
      <c r="IA177" s="81"/>
      <c r="IB177" s="81"/>
      <c r="IC177" s="81"/>
      <c r="ID177" s="81"/>
      <c r="IE177" s="81"/>
      <c r="IF177" s="81"/>
      <c r="IG177" s="81"/>
      <c r="IH177" s="81"/>
      <c r="II177" s="81"/>
      <c r="IJ177" s="81"/>
      <c r="IK177" s="81"/>
      <c r="IL177" s="81"/>
      <c r="IM177" s="81"/>
      <c r="IN177" s="81"/>
      <c r="IO177" s="81"/>
      <c r="IP177" s="81"/>
      <c r="IQ177" s="81"/>
    </row>
    <row r="178" spans="1:251" ht="12.75" customHeight="1" x14ac:dyDescent="0.2">
      <c r="A178" s="83">
        <v>43578</v>
      </c>
      <c r="B178" s="61" t="str">
        <f>HYPERLINK("https://www.kyforward.com/kentucky-bourbon-festival-expands-scholarship-program-to-three-awards-to-reflect-changing-world/","Kentucky Bourbon Festival to expand scholarship offerings")</f>
        <v>Kentucky Bourbon Festival to expand scholarship offerings</v>
      </c>
      <c r="C178" s="78" t="s">
        <v>14</v>
      </c>
      <c r="D178" s="82" t="s">
        <v>15</v>
      </c>
      <c r="E178" s="79" t="s">
        <v>16</v>
      </c>
      <c r="F178" s="79">
        <v>8643</v>
      </c>
      <c r="G178" s="80">
        <v>775.39</v>
      </c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  <c r="GT178" s="81"/>
      <c r="GU178" s="81"/>
      <c r="GV178" s="81"/>
      <c r="GW178" s="81"/>
      <c r="GX178" s="81"/>
      <c r="GY178" s="81"/>
      <c r="GZ178" s="81"/>
      <c r="HA178" s="81"/>
      <c r="HB178" s="81"/>
      <c r="HC178" s="81"/>
      <c r="HD178" s="81"/>
      <c r="HE178" s="81"/>
      <c r="HF178" s="81"/>
      <c r="HG178" s="81"/>
      <c r="HH178" s="81"/>
      <c r="HI178" s="81"/>
      <c r="HJ178" s="81"/>
      <c r="HK178" s="81"/>
      <c r="HL178" s="81"/>
      <c r="HM178" s="81"/>
      <c r="HN178" s="81"/>
      <c r="HO178" s="81"/>
      <c r="HP178" s="81"/>
      <c r="HQ178" s="81"/>
      <c r="HR178" s="81"/>
      <c r="HS178" s="81"/>
      <c r="HT178" s="81"/>
      <c r="HU178" s="81"/>
      <c r="HV178" s="81"/>
      <c r="HW178" s="81"/>
      <c r="HX178" s="81"/>
      <c r="HY178" s="81"/>
      <c r="HZ178" s="81"/>
      <c r="IA178" s="81"/>
      <c r="IB178" s="81"/>
      <c r="IC178" s="81"/>
      <c r="ID178" s="81"/>
      <c r="IE178" s="81"/>
      <c r="IF178" s="81"/>
      <c r="IG178" s="81"/>
      <c r="IH178" s="81"/>
      <c r="II178" s="81"/>
      <c r="IJ178" s="81"/>
      <c r="IK178" s="81"/>
      <c r="IL178" s="81"/>
      <c r="IM178" s="81"/>
      <c r="IN178" s="81"/>
      <c r="IO178" s="81"/>
      <c r="IP178" s="81"/>
      <c r="IQ178" s="81"/>
    </row>
    <row r="179" spans="1:251" ht="12.75" customHeight="1" x14ac:dyDescent="0.2">
      <c r="A179" s="83">
        <v>43577</v>
      </c>
      <c r="B179" s="61" t="str">
        <f>HYPERLINK("https://www.lanereport.com/112590/2019/04/kentucky-bourbon-festival-to-host-community-events-in-celebration-of-national-bourbon-day/","Kentucky Bourbon Festival to host community events in celebration of National Bourbon Day – Lane Report")</f>
        <v>Kentucky Bourbon Festival to host community events in celebration of National Bourbon Day – Lane Report</v>
      </c>
      <c r="C179" s="84" t="s">
        <v>101</v>
      </c>
      <c r="D179" s="82" t="s">
        <v>10</v>
      </c>
      <c r="E179" s="79" t="s">
        <v>40</v>
      </c>
      <c r="F179" s="79">
        <v>31149</v>
      </c>
      <c r="G179" s="80">
        <v>7.16</v>
      </c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  <c r="GT179" s="81"/>
      <c r="GU179" s="81"/>
      <c r="GV179" s="81"/>
      <c r="GW179" s="81"/>
      <c r="GX179" s="81"/>
      <c r="GY179" s="81"/>
      <c r="GZ179" s="81"/>
      <c r="HA179" s="81"/>
      <c r="HB179" s="81"/>
      <c r="HC179" s="81"/>
      <c r="HD179" s="81"/>
      <c r="HE179" s="81"/>
      <c r="HF179" s="81"/>
      <c r="HG179" s="81"/>
      <c r="HH179" s="81"/>
      <c r="HI179" s="81"/>
      <c r="HJ179" s="81"/>
      <c r="HK179" s="81"/>
      <c r="HL179" s="81"/>
      <c r="HM179" s="81"/>
      <c r="HN179" s="81"/>
      <c r="HO179" s="81"/>
      <c r="HP179" s="81"/>
      <c r="HQ179" s="81"/>
      <c r="HR179" s="81"/>
      <c r="HS179" s="81"/>
      <c r="HT179" s="81"/>
      <c r="HU179" s="81"/>
      <c r="HV179" s="81"/>
      <c r="HW179" s="81"/>
      <c r="HX179" s="81"/>
      <c r="HY179" s="81"/>
      <c r="HZ179" s="81"/>
      <c r="IA179" s="81"/>
      <c r="IB179" s="81"/>
      <c r="IC179" s="81"/>
      <c r="ID179" s="81"/>
      <c r="IE179" s="81"/>
      <c r="IF179" s="81"/>
      <c r="IG179" s="81"/>
      <c r="IH179" s="81"/>
      <c r="II179" s="81"/>
      <c r="IJ179" s="81"/>
      <c r="IK179" s="81"/>
      <c r="IL179" s="81"/>
      <c r="IM179" s="81"/>
      <c r="IN179" s="81"/>
      <c r="IO179" s="81"/>
      <c r="IP179" s="81"/>
      <c r="IQ179" s="81"/>
    </row>
    <row r="180" spans="1:251" ht="12.75" customHeight="1" x14ac:dyDescent="0.2">
      <c r="A180" s="83">
        <v>43577</v>
      </c>
      <c r="B180" s="61" t="str">
        <f>HYPERLINK("http://www.kentuckymonthly.com/events/Kentucky%20Bourbon%20Festival%20Barrel%20Selection/","Kentucky Bourbon Festival Barrel Selection")</f>
        <v>Kentucky Bourbon Festival Barrel Selection</v>
      </c>
      <c r="C180" s="87" t="s">
        <v>167</v>
      </c>
      <c r="D180" s="82" t="s">
        <v>10</v>
      </c>
      <c r="E180" s="79" t="s">
        <v>128</v>
      </c>
      <c r="F180" s="79">
        <v>6771</v>
      </c>
      <c r="G180" s="80">
        <v>1.56</v>
      </c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  <c r="GT180" s="81"/>
      <c r="GU180" s="81"/>
      <c r="GV180" s="81"/>
      <c r="GW180" s="81"/>
      <c r="GX180" s="81"/>
      <c r="GY180" s="81"/>
      <c r="GZ180" s="81"/>
      <c r="HA180" s="81"/>
      <c r="HB180" s="81"/>
      <c r="HC180" s="81"/>
      <c r="HD180" s="81"/>
      <c r="HE180" s="81"/>
      <c r="HF180" s="81"/>
      <c r="HG180" s="81"/>
      <c r="HH180" s="81"/>
      <c r="HI180" s="81"/>
      <c r="HJ180" s="81"/>
      <c r="HK180" s="81"/>
      <c r="HL180" s="81"/>
      <c r="HM180" s="81"/>
      <c r="HN180" s="81"/>
      <c r="HO180" s="81"/>
      <c r="HP180" s="81"/>
      <c r="HQ180" s="81"/>
      <c r="HR180" s="81"/>
      <c r="HS180" s="81"/>
      <c r="HT180" s="81"/>
      <c r="HU180" s="81"/>
      <c r="HV180" s="81"/>
      <c r="HW180" s="81"/>
      <c r="HX180" s="81"/>
      <c r="HY180" s="81"/>
      <c r="HZ180" s="81"/>
      <c r="IA180" s="81"/>
      <c r="IB180" s="81"/>
      <c r="IC180" s="81"/>
      <c r="ID180" s="81"/>
      <c r="IE180" s="81"/>
      <c r="IF180" s="81"/>
      <c r="IG180" s="81"/>
      <c r="IH180" s="81"/>
      <c r="II180" s="81"/>
      <c r="IJ180" s="81"/>
      <c r="IK180" s="81"/>
      <c r="IL180" s="81"/>
      <c r="IM180" s="81"/>
      <c r="IN180" s="81"/>
      <c r="IO180" s="81"/>
      <c r="IP180" s="81"/>
      <c r="IQ180" s="81"/>
    </row>
    <row r="181" spans="1:251" ht="12.75" customHeight="1" x14ac:dyDescent="0.2">
      <c r="A181" s="83">
        <v>43567</v>
      </c>
      <c r="B181" s="61" t="str">
        <f>HYPERLINK("https://www.kyforward.com/kentucky-bourbon-festival-expands-scholarship-program-to-three-awards-to-reflect-changing-world/","Kentucky Bourbon Festival expands scholarship program to three awards to reflect ‘changing world’")</f>
        <v>Kentucky Bourbon Festival expands scholarship program to three awards to reflect ‘changing world’</v>
      </c>
      <c r="C181" s="78" t="s">
        <v>168</v>
      </c>
      <c r="D181" s="82" t="s">
        <v>168</v>
      </c>
      <c r="E181" s="79" t="s">
        <v>10</v>
      </c>
      <c r="F181" s="59">
        <v>45095</v>
      </c>
      <c r="G181" s="60">
        <v>10.37</v>
      </c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  <c r="BG181" s="94"/>
      <c r="BH181" s="94"/>
      <c r="BI181" s="94"/>
      <c r="BJ181" s="94"/>
      <c r="BK181" s="94"/>
      <c r="BL181" s="94"/>
      <c r="BM181" s="94"/>
      <c r="BN181" s="94"/>
      <c r="BO181" s="94"/>
      <c r="BP181" s="94"/>
      <c r="BQ181" s="94"/>
      <c r="BR181" s="94"/>
      <c r="BS181" s="94"/>
      <c r="BT181" s="94"/>
      <c r="BU181" s="94"/>
      <c r="BV181" s="94"/>
      <c r="BW181" s="94"/>
      <c r="BX181" s="94"/>
      <c r="BY181" s="94"/>
      <c r="BZ181" s="94"/>
      <c r="CA181" s="94"/>
      <c r="CB181" s="94"/>
      <c r="CC181" s="94"/>
      <c r="CD181" s="94"/>
      <c r="CE181" s="94"/>
      <c r="CF181" s="94"/>
      <c r="CG181" s="94"/>
      <c r="CH181" s="94"/>
      <c r="CI181" s="94"/>
      <c r="CJ181" s="94"/>
      <c r="CK181" s="94"/>
      <c r="CL181" s="94"/>
      <c r="CM181" s="94"/>
      <c r="CN181" s="94"/>
      <c r="CO181" s="94"/>
      <c r="CP181" s="94"/>
      <c r="CQ181" s="94"/>
      <c r="CR181" s="94"/>
      <c r="CS181" s="94"/>
      <c r="CT181" s="94"/>
      <c r="CU181" s="94"/>
      <c r="CV181" s="94"/>
      <c r="CW181" s="94"/>
      <c r="CX181" s="94"/>
      <c r="CY181" s="94"/>
      <c r="CZ181" s="94"/>
      <c r="DA181" s="94"/>
      <c r="DB181" s="94"/>
      <c r="DC181" s="94"/>
      <c r="DD181" s="94"/>
      <c r="DE181" s="94"/>
      <c r="DF181" s="94"/>
      <c r="DG181" s="94"/>
      <c r="DH181" s="94"/>
      <c r="DI181" s="94"/>
      <c r="DJ181" s="94"/>
      <c r="DK181" s="94"/>
      <c r="DL181" s="94"/>
      <c r="DM181" s="94"/>
      <c r="DN181" s="94"/>
      <c r="DO181" s="94"/>
      <c r="DP181" s="94"/>
      <c r="DQ181" s="94"/>
      <c r="DR181" s="94"/>
      <c r="DS181" s="94"/>
      <c r="DT181" s="94"/>
      <c r="DU181" s="94"/>
      <c r="DV181" s="94"/>
      <c r="DW181" s="94"/>
      <c r="DX181" s="94"/>
      <c r="DY181" s="94"/>
      <c r="DZ181" s="94"/>
      <c r="EA181" s="94"/>
      <c r="EB181" s="94"/>
      <c r="EC181" s="94"/>
      <c r="ED181" s="94"/>
      <c r="EE181" s="94"/>
      <c r="EF181" s="94"/>
      <c r="EG181" s="94"/>
      <c r="EH181" s="94"/>
      <c r="EI181" s="94"/>
      <c r="EJ181" s="94"/>
      <c r="EK181" s="94"/>
      <c r="EL181" s="94"/>
      <c r="EM181" s="94"/>
      <c r="EN181" s="94"/>
      <c r="EO181" s="94"/>
      <c r="EP181" s="94"/>
      <c r="EQ181" s="94"/>
      <c r="ER181" s="94"/>
      <c r="ES181" s="94"/>
      <c r="ET181" s="94"/>
      <c r="EU181" s="94"/>
      <c r="EV181" s="94"/>
      <c r="EW181" s="94"/>
      <c r="EX181" s="94"/>
      <c r="EY181" s="94"/>
      <c r="EZ181" s="94"/>
      <c r="FA181" s="94"/>
      <c r="FB181" s="94"/>
      <c r="FC181" s="94"/>
      <c r="FD181" s="94"/>
      <c r="FE181" s="94"/>
      <c r="FF181" s="94"/>
      <c r="FG181" s="94"/>
      <c r="FH181" s="94"/>
      <c r="FI181" s="94"/>
      <c r="FJ181" s="94"/>
      <c r="FK181" s="94"/>
      <c r="FL181" s="94"/>
      <c r="FM181" s="94"/>
      <c r="FN181" s="94"/>
      <c r="FO181" s="94"/>
      <c r="FP181" s="94"/>
      <c r="FQ181" s="94"/>
      <c r="FR181" s="94"/>
      <c r="FS181" s="94"/>
      <c r="FT181" s="94"/>
      <c r="FU181" s="94"/>
      <c r="FV181" s="94"/>
      <c r="FW181" s="94"/>
      <c r="FX181" s="94"/>
      <c r="FY181" s="94"/>
      <c r="FZ181" s="94"/>
      <c r="GA181" s="94"/>
      <c r="GB181" s="94"/>
      <c r="GC181" s="94"/>
      <c r="GD181" s="94"/>
      <c r="GE181" s="94"/>
      <c r="GF181" s="94"/>
      <c r="GG181" s="94"/>
      <c r="GH181" s="94"/>
      <c r="GI181" s="94"/>
      <c r="GJ181" s="94"/>
      <c r="GK181" s="94"/>
      <c r="GL181" s="94"/>
      <c r="GM181" s="94"/>
      <c r="GN181" s="94"/>
      <c r="GO181" s="94"/>
      <c r="GP181" s="94"/>
      <c r="GQ181" s="94"/>
      <c r="GR181" s="94"/>
      <c r="GS181" s="94"/>
      <c r="GT181" s="94"/>
      <c r="GU181" s="94"/>
      <c r="GV181" s="94"/>
      <c r="GW181" s="94"/>
      <c r="GX181" s="94"/>
      <c r="GY181" s="94"/>
      <c r="GZ181" s="94"/>
      <c r="HA181" s="94"/>
      <c r="HB181" s="94"/>
      <c r="HC181" s="94"/>
      <c r="HD181" s="94"/>
      <c r="HE181" s="94"/>
      <c r="HF181" s="94"/>
      <c r="HG181" s="94"/>
      <c r="HH181" s="94"/>
      <c r="HI181" s="94"/>
      <c r="HJ181" s="94"/>
      <c r="HK181" s="94"/>
      <c r="HL181" s="94"/>
      <c r="HM181" s="94"/>
      <c r="HN181" s="94"/>
      <c r="HO181" s="94"/>
      <c r="HP181" s="94"/>
      <c r="HQ181" s="94"/>
      <c r="HR181" s="94"/>
      <c r="HS181" s="94"/>
      <c r="HT181" s="94"/>
      <c r="HU181" s="94"/>
      <c r="HV181" s="94"/>
      <c r="HW181" s="94"/>
      <c r="HX181" s="94"/>
      <c r="HY181" s="94"/>
      <c r="HZ181" s="94"/>
      <c r="IA181" s="94"/>
      <c r="IB181" s="94"/>
      <c r="IC181" s="94"/>
      <c r="ID181" s="94"/>
      <c r="IE181" s="94"/>
      <c r="IF181" s="94"/>
      <c r="IG181" s="94"/>
      <c r="IH181" s="94"/>
      <c r="II181" s="94"/>
      <c r="IJ181" s="94"/>
      <c r="IK181" s="94"/>
      <c r="IL181" s="94"/>
      <c r="IM181" s="94"/>
      <c r="IN181" s="94"/>
      <c r="IO181" s="94"/>
      <c r="IP181" s="94"/>
      <c r="IQ181" s="94"/>
    </row>
    <row r="182" spans="1:251" ht="12.75" customHeight="1" x14ac:dyDescent="0.2">
      <c r="A182" s="95"/>
      <c r="B182" s="96"/>
      <c r="C182" s="97"/>
      <c r="D182" s="95"/>
      <c r="E182" s="98" t="s">
        <v>169</v>
      </c>
      <c r="F182" s="99">
        <v>84914842</v>
      </c>
      <c r="G182" s="100">
        <v>218125.78</v>
      </c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  <c r="CP182" s="101"/>
      <c r="CQ182" s="101"/>
      <c r="CR182" s="101"/>
      <c r="CS182" s="101"/>
      <c r="CT182" s="101"/>
      <c r="CU182" s="101"/>
      <c r="CV182" s="101"/>
      <c r="CW182" s="101"/>
      <c r="CX182" s="101"/>
      <c r="CY182" s="101"/>
      <c r="CZ182" s="101"/>
      <c r="DA182" s="101"/>
      <c r="DB182" s="101"/>
      <c r="DC182" s="101"/>
      <c r="DD182" s="101"/>
      <c r="DE182" s="101"/>
      <c r="DF182" s="101"/>
      <c r="DG182" s="101"/>
      <c r="DH182" s="101"/>
      <c r="DI182" s="101"/>
      <c r="DJ182" s="101"/>
      <c r="DK182" s="101"/>
      <c r="DL182" s="101"/>
      <c r="DM182" s="101"/>
      <c r="DN182" s="101"/>
      <c r="DO182" s="101"/>
      <c r="DP182" s="101"/>
      <c r="DQ182" s="101"/>
      <c r="DR182" s="101"/>
      <c r="DS182" s="101"/>
      <c r="DT182" s="101"/>
      <c r="DU182" s="101"/>
      <c r="DV182" s="101"/>
      <c r="DW182" s="101"/>
      <c r="DX182" s="101"/>
      <c r="DY182" s="101"/>
      <c r="DZ182" s="101"/>
      <c r="EA182" s="101"/>
      <c r="EB182" s="101"/>
      <c r="EC182" s="101"/>
      <c r="ED182" s="101"/>
      <c r="EE182" s="101"/>
      <c r="EF182" s="101"/>
      <c r="EG182" s="101"/>
      <c r="EH182" s="101"/>
      <c r="EI182" s="101"/>
      <c r="EJ182" s="101"/>
      <c r="EK182" s="101"/>
      <c r="EL182" s="101"/>
      <c r="EM182" s="101"/>
      <c r="EN182" s="101"/>
      <c r="EO182" s="101"/>
      <c r="EP182" s="101"/>
      <c r="EQ182" s="101"/>
      <c r="ER182" s="101"/>
      <c r="ES182" s="101"/>
      <c r="ET182" s="101"/>
      <c r="EU182" s="101"/>
      <c r="EV182" s="101"/>
      <c r="EW182" s="101"/>
      <c r="EX182" s="101"/>
      <c r="EY182" s="101"/>
      <c r="EZ182" s="101"/>
      <c r="FA182" s="101"/>
      <c r="FB182" s="101"/>
      <c r="FC182" s="101"/>
      <c r="FD182" s="101"/>
      <c r="FE182" s="101"/>
      <c r="FF182" s="101"/>
      <c r="FG182" s="101"/>
      <c r="FH182" s="101"/>
      <c r="FI182" s="101"/>
      <c r="FJ182" s="101"/>
      <c r="FK182" s="101"/>
      <c r="FL182" s="101"/>
      <c r="FM182" s="101"/>
      <c r="FN182" s="101"/>
      <c r="FO182" s="101"/>
      <c r="FP182" s="101"/>
      <c r="FQ182" s="101"/>
      <c r="FR182" s="101"/>
      <c r="FS182" s="101"/>
      <c r="FT182" s="101"/>
      <c r="FU182" s="101"/>
      <c r="FV182" s="101"/>
      <c r="FW182" s="101"/>
      <c r="FX182" s="101"/>
      <c r="FY182" s="101"/>
      <c r="FZ182" s="101"/>
      <c r="GA182" s="101"/>
      <c r="GB182" s="101"/>
      <c r="GC182" s="101"/>
      <c r="GD182" s="101"/>
      <c r="GE182" s="101"/>
      <c r="GF182" s="101"/>
      <c r="GG182" s="101"/>
      <c r="GH182" s="101"/>
      <c r="GI182" s="101"/>
      <c r="GJ182" s="101"/>
      <c r="GK182" s="101"/>
      <c r="GL182" s="101"/>
      <c r="GM182" s="101"/>
      <c r="GN182" s="101"/>
      <c r="GO182" s="101"/>
      <c r="GP182" s="101"/>
      <c r="GQ182" s="101"/>
      <c r="GR182" s="101"/>
      <c r="GS182" s="101"/>
      <c r="GT182" s="101"/>
      <c r="GU182" s="101"/>
      <c r="GV182" s="101"/>
      <c r="GW182" s="101"/>
      <c r="GX182" s="101"/>
      <c r="GY182" s="101"/>
      <c r="GZ182" s="101"/>
      <c r="HA182" s="101"/>
      <c r="HB182" s="101"/>
      <c r="HC182" s="101"/>
      <c r="HD182" s="101"/>
      <c r="HE182" s="101"/>
      <c r="HF182" s="101"/>
      <c r="HG182" s="101"/>
      <c r="HH182" s="101"/>
      <c r="HI182" s="101"/>
      <c r="HJ182" s="101"/>
      <c r="HK182" s="101"/>
      <c r="HL182" s="101"/>
      <c r="HM182" s="101"/>
      <c r="HN182" s="101"/>
      <c r="HO182" s="101"/>
      <c r="HP182" s="101"/>
      <c r="HQ182" s="101"/>
      <c r="HR182" s="101"/>
      <c r="HS182" s="101"/>
      <c r="HT182" s="101"/>
      <c r="HU182" s="101"/>
      <c r="HV182" s="101"/>
      <c r="HW182" s="101"/>
      <c r="HX182" s="101"/>
      <c r="HY182" s="101"/>
      <c r="HZ182" s="101"/>
      <c r="IA182" s="101"/>
      <c r="IB182" s="101"/>
      <c r="IC182" s="101"/>
      <c r="ID182" s="101"/>
      <c r="IE182" s="101"/>
      <c r="IF182" s="101"/>
      <c r="IG182" s="101"/>
      <c r="IH182" s="101"/>
      <c r="II182" s="101"/>
      <c r="IJ182" s="101"/>
      <c r="IK182" s="101"/>
      <c r="IL182" s="101"/>
      <c r="IM182" s="101"/>
      <c r="IN182" s="101"/>
      <c r="IO182" s="101"/>
      <c r="IP182" s="101"/>
      <c r="IQ182" s="101"/>
    </row>
    <row r="183" spans="1:251" ht="13" x14ac:dyDescent="0.15">
      <c r="A183" s="47"/>
      <c r="B183" s="102"/>
      <c r="C183" s="103"/>
      <c r="D183" s="47"/>
      <c r="E183" s="47"/>
      <c r="F183" s="47"/>
      <c r="G183" s="47"/>
    </row>
    <row r="184" spans="1:251" ht="13" x14ac:dyDescent="0.15">
      <c r="A184" s="47"/>
      <c r="B184" s="102"/>
      <c r="C184" s="103"/>
      <c r="D184" s="47"/>
      <c r="E184" s="47"/>
      <c r="F184" s="47"/>
      <c r="G184" s="47"/>
    </row>
    <row r="185" spans="1:251" ht="13" x14ac:dyDescent="0.15">
      <c r="A185" s="47"/>
      <c r="B185" s="102"/>
      <c r="C185" s="103"/>
      <c r="D185" s="47"/>
      <c r="E185" s="47"/>
      <c r="F185" s="47"/>
      <c r="G185" s="47"/>
    </row>
    <row r="186" spans="1:251" ht="13" x14ac:dyDescent="0.15">
      <c r="A186" s="47"/>
      <c r="B186" s="102"/>
      <c r="C186" s="103"/>
      <c r="D186" s="47"/>
      <c r="E186" s="47"/>
      <c r="F186" s="47"/>
      <c r="G186" s="47"/>
    </row>
    <row r="187" spans="1:251" ht="13" x14ac:dyDescent="0.15">
      <c r="A187" s="47"/>
      <c r="B187" s="102"/>
      <c r="C187" s="103"/>
      <c r="D187" s="47"/>
      <c r="E187" s="47"/>
      <c r="F187" s="47"/>
      <c r="G187" s="47"/>
    </row>
    <row r="188" spans="1:251" ht="13" x14ac:dyDescent="0.15">
      <c r="A188" s="47"/>
      <c r="B188" s="102"/>
      <c r="C188" s="103"/>
      <c r="D188" s="47"/>
      <c r="E188" s="47"/>
      <c r="F188" s="47"/>
      <c r="G188" s="47"/>
    </row>
    <row r="189" spans="1:251" ht="13" x14ac:dyDescent="0.15">
      <c r="A189" s="47"/>
      <c r="B189" s="102"/>
      <c r="C189" s="103"/>
      <c r="D189" s="47"/>
      <c r="E189" s="47"/>
      <c r="F189" s="47"/>
      <c r="G189" s="47"/>
    </row>
    <row r="190" spans="1:251" ht="13" x14ac:dyDescent="0.15">
      <c r="A190" s="47"/>
      <c r="B190" s="102"/>
      <c r="C190" s="103"/>
      <c r="D190" s="47"/>
      <c r="E190" s="47"/>
      <c r="F190" s="47"/>
      <c r="G190" s="47"/>
    </row>
    <row r="191" spans="1:251" ht="13" x14ac:dyDescent="0.15">
      <c r="A191" s="47"/>
      <c r="B191" s="102"/>
      <c r="C191" s="103"/>
      <c r="D191" s="47"/>
      <c r="E191" s="47"/>
      <c r="F191" s="47"/>
      <c r="G191" s="47"/>
    </row>
    <row r="192" spans="1:251" ht="13" x14ac:dyDescent="0.15">
      <c r="A192" s="47"/>
      <c r="B192" s="102"/>
      <c r="C192" s="103"/>
      <c r="D192" s="47"/>
      <c r="E192" s="47"/>
      <c r="F192" s="47"/>
      <c r="G192" s="47"/>
    </row>
    <row r="193" spans="1:7" ht="13" x14ac:dyDescent="0.15">
      <c r="A193" s="47"/>
      <c r="B193" s="102"/>
      <c r="C193" s="103"/>
      <c r="D193" s="47"/>
      <c r="E193" s="47"/>
      <c r="F193" s="47"/>
      <c r="G193" s="47"/>
    </row>
    <row r="194" spans="1:7" ht="13" x14ac:dyDescent="0.15">
      <c r="A194" s="47"/>
      <c r="B194" s="102"/>
      <c r="C194" s="103"/>
      <c r="D194" s="47"/>
      <c r="E194" s="47"/>
      <c r="F194" s="47"/>
      <c r="G194" s="47"/>
    </row>
    <row r="195" spans="1:7" ht="13" x14ac:dyDescent="0.15">
      <c r="A195" s="47"/>
      <c r="B195" s="102"/>
      <c r="C195" s="103"/>
      <c r="D195" s="47"/>
      <c r="E195" s="47"/>
      <c r="F195" s="47"/>
      <c r="G195" s="47"/>
    </row>
    <row r="196" spans="1:7" ht="13" x14ac:dyDescent="0.15">
      <c r="A196" s="47"/>
      <c r="B196" s="102"/>
      <c r="C196" s="103"/>
      <c r="D196" s="47"/>
      <c r="E196" s="47"/>
      <c r="F196" s="47"/>
      <c r="G196" s="47"/>
    </row>
    <row r="197" spans="1:7" ht="13" x14ac:dyDescent="0.15">
      <c r="A197" s="47"/>
      <c r="B197" s="102"/>
      <c r="C197" s="103"/>
      <c r="D197" s="47"/>
      <c r="E197" s="47"/>
      <c r="F197" s="47"/>
      <c r="G197" s="47"/>
    </row>
    <row r="198" spans="1:7" ht="13" x14ac:dyDescent="0.15">
      <c r="A198" s="47"/>
      <c r="B198" s="102"/>
      <c r="C198" s="103"/>
      <c r="D198" s="47"/>
      <c r="E198" s="47"/>
      <c r="F198" s="47"/>
      <c r="G198" s="47"/>
    </row>
    <row r="199" spans="1:7" ht="13" x14ac:dyDescent="0.15">
      <c r="A199" s="47"/>
      <c r="B199" s="102"/>
      <c r="C199" s="103"/>
      <c r="D199" s="47"/>
      <c r="E199" s="47"/>
      <c r="F199" s="47"/>
      <c r="G199" s="47"/>
    </row>
    <row r="200" spans="1:7" ht="13" x14ac:dyDescent="0.15">
      <c r="A200" s="47"/>
      <c r="B200" s="102"/>
      <c r="C200" s="103"/>
      <c r="D200" s="47"/>
      <c r="E200" s="47"/>
      <c r="F200" s="47"/>
      <c r="G200" s="47"/>
    </row>
    <row r="201" spans="1:7" ht="13" x14ac:dyDescent="0.15">
      <c r="A201" s="47"/>
      <c r="B201" s="102"/>
      <c r="C201" s="103"/>
      <c r="D201" s="47"/>
      <c r="E201" s="47"/>
      <c r="F201" s="47"/>
      <c r="G201" s="47"/>
    </row>
    <row r="202" spans="1:7" ht="13" x14ac:dyDescent="0.15">
      <c r="A202" s="47"/>
      <c r="B202" s="102"/>
      <c r="C202" s="103"/>
      <c r="D202" s="47"/>
      <c r="E202" s="47"/>
      <c r="F202" s="47"/>
      <c r="G202" s="47"/>
    </row>
    <row r="203" spans="1:7" ht="13" x14ac:dyDescent="0.15">
      <c r="A203" s="47"/>
      <c r="B203" s="102"/>
      <c r="C203" s="103"/>
      <c r="D203" s="47"/>
      <c r="E203" s="47"/>
      <c r="F203" s="47"/>
      <c r="G203" s="47"/>
    </row>
    <row r="204" spans="1:7" ht="13" x14ac:dyDescent="0.15">
      <c r="A204" s="47"/>
      <c r="B204" s="102"/>
      <c r="C204" s="103"/>
      <c r="D204" s="47"/>
      <c r="E204" s="47"/>
      <c r="F204" s="47"/>
      <c r="G204" s="47"/>
    </row>
    <row r="205" spans="1:7" ht="13" x14ac:dyDescent="0.15">
      <c r="A205" s="47"/>
      <c r="B205" s="102"/>
      <c r="C205" s="103"/>
      <c r="D205" s="47"/>
      <c r="E205" s="47"/>
      <c r="F205" s="47"/>
      <c r="G205" s="47"/>
    </row>
    <row r="206" spans="1:7" ht="13" x14ac:dyDescent="0.15">
      <c r="A206" s="47"/>
      <c r="B206" s="102"/>
      <c r="C206" s="103"/>
      <c r="D206" s="47"/>
      <c r="E206" s="47"/>
      <c r="F206" s="47"/>
      <c r="G206" s="47"/>
    </row>
    <row r="207" spans="1:7" ht="13" x14ac:dyDescent="0.15">
      <c r="A207" s="47"/>
      <c r="B207" s="102"/>
      <c r="C207" s="103"/>
      <c r="D207" s="47"/>
      <c r="E207" s="47"/>
      <c r="F207" s="47"/>
      <c r="G207" s="47"/>
    </row>
    <row r="208" spans="1:7" ht="13" x14ac:dyDescent="0.15">
      <c r="A208" s="47"/>
      <c r="B208" s="102"/>
      <c r="C208" s="103"/>
      <c r="D208" s="47"/>
      <c r="E208" s="47"/>
      <c r="F208" s="47"/>
      <c r="G208" s="47"/>
    </row>
    <row r="209" spans="1:7" ht="13" x14ac:dyDescent="0.15">
      <c r="A209" s="47"/>
      <c r="B209" s="102"/>
      <c r="C209" s="103"/>
      <c r="D209" s="47"/>
      <c r="E209" s="47"/>
      <c r="F209" s="47"/>
      <c r="G209" s="47"/>
    </row>
    <row r="210" spans="1:7" ht="13" x14ac:dyDescent="0.15">
      <c r="A210" s="47"/>
      <c r="B210" s="102"/>
      <c r="C210" s="103"/>
      <c r="D210" s="47"/>
      <c r="E210" s="47"/>
      <c r="F210" s="47"/>
      <c r="G210" s="47"/>
    </row>
    <row r="211" spans="1:7" ht="13" x14ac:dyDescent="0.15">
      <c r="A211" s="47"/>
      <c r="B211" s="102"/>
      <c r="C211" s="103"/>
      <c r="D211" s="47"/>
      <c r="E211" s="47"/>
      <c r="F211" s="47"/>
      <c r="G211" s="47"/>
    </row>
    <row r="212" spans="1:7" ht="13" x14ac:dyDescent="0.15">
      <c r="A212" s="47"/>
      <c r="B212" s="102"/>
      <c r="C212" s="103"/>
      <c r="D212" s="47"/>
      <c r="E212" s="47"/>
      <c r="F212" s="47"/>
      <c r="G212" s="47"/>
    </row>
    <row r="213" spans="1:7" ht="13" x14ac:dyDescent="0.15">
      <c r="A213" s="47"/>
      <c r="B213" s="102"/>
      <c r="C213" s="103"/>
      <c r="D213" s="47"/>
      <c r="E213" s="47"/>
      <c r="F213" s="47"/>
      <c r="G213" s="47"/>
    </row>
    <row r="214" spans="1:7" ht="13" x14ac:dyDescent="0.15">
      <c r="A214" s="47"/>
      <c r="B214" s="102"/>
      <c r="C214" s="103"/>
      <c r="D214" s="47"/>
      <c r="E214" s="47"/>
      <c r="F214" s="47"/>
      <c r="G214" s="47"/>
    </row>
    <row r="215" spans="1:7" ht="13" x14ac:dyDescent="0.15">
      <c r="A215" s="47"/>
      <c r="B215" s="102"/>
      <c r="C215" s="103"/>
      <c r="D215" s="47"/>
      <c r="E215" s="47"/>
      <c r="F215" s="47"/>
      <c r="G215" s="47"/>
    </row>
    <row r="216" spans="1:7" ht="13" x14ac:dyDescent="0.15">
      <c r="A216" s="47"/>
      <c r="B216" s="102"/>
      <c r="C216" s="103"/>
      <c r="D216" s="47"/>
      <c r="E216" s="47"/>
      <c r="F216" s="47"/>
      <c r="G216" s="47"/>
    </row>
    <row r="217" spans="1:7" ht="13" x14ac:dyDescent="0.15">
      <c r="A217" s="47"/>
      <c r="B217" s="102"/>
      <c r="C217" s="103"/>
      <c r="D217" s="47"/>
      <c r="E217" s="47"/>
      <c r="F217" s="47"/>
      <c r="G217" s="47"/>
    </row>
    <row r="218" spans="1:7" ht="13" x14ac:dyDescent="0.15">
      <c r="A218" s="47"/>
      <c r="B218" s="102"/>
      <c r="C218" s="103"/>
      <c r="D218" s="47"/>
      <c r="E218" s="47"/>
      <c r="F218" s="47"/>
      <c r="G218" s="47"/>
    </row>
    <row r="219" spans="1:7" ht="13" x14ac:dyDescent="0.15">
      <c r="A219" s="47"/>
      <c r="B219" s="102"/>
      <c r="C219" s="103"/>
      <c r="D219" s="47"/>
      <c r="E219" s="47"/>
      <c r="F219" s="47"/>
      <c r="G219" s="47"/>
    </row>
    <row r="220" spans="1:7" ht="13" x14ac:dyDescent="0.15">
      <c r="A220" s="47"/>
      <c r="B220" s="102"/>
      <c r="C220" s="103"/>
      <c r="D220" s="47"/>
      <c r="E220" s="47"/>
      <c r="F220" s="47"/>
      <c r="G220" s="47"/>
    </row>
    <row r="221" spans="1:7" ht="13" x14ac:dyDescent="0.15">
      <c r="A221" s="47"/>
      <c r="B221" s="102"/>
      <c r="C221" s="103"/>
      <c r="D221" s="47"/>
      <c r="E221" s="47"/>
      <c r="F221" s="47"/>
      <c r="G221" s="47"/>
    </row>
    <row r="222" spans="1:7" ht="13" x14ac:dyDescent="0.15">
      <c r="A222" s="47"/>
      <c r="B222" s="102"/>
      <c r="C222" s="103"/>
      <c r="D222" s="47"/>
      <c r="E222" s="47"/>
      <c r="F222" s="47"/>
      <c r="G222" s="47"/>
    </row>
    <row r="223" spans="1:7" ht="13" x14ac:dyDescent="0.15">
      <c r="A223" s="47"/>
      <c r="B223" s="102"/>
      <c r="C223" s="103"/>
      <c r="D223" s="47"/>
      <c r="E223" s="47"/>
      <c r="F223" s="47"/>
      <c r="G223" s="47"/>
    </row>
    <row r="224" spans="1:7" ht="13" x14ac:dyDescent="0.15">
      <c r="A224" s="47"/>
      <c r="B224" s="102"/>
      <c r="C224" s="103"/>
      <c r="D224" s="47"/>
      <c r="E224" s="47"/>
      <c r="F224" s="47"/>
      <c r="G224" s="47"/>
    </row>
    <row r="225" spans="1:7" ht="13" x14ac:dyDescent="0.15">
      <c r="A225" s="47"/>
      <c r="B225" s="102"/>
      <c r="C225" s="103"/>
      <c r="D225" s="47"/>
      <c r="E225" s="47"/>
      <c r="F225" s="47"/>
      <c r="G225" s="47"/>
    </row>
    <row r="226" spans="1:7" ht="13" x14ac:dyDescent="0.15">
      <c r="A226" s="47"/>
      <c r="B226" s="102"/>
      <c r="C226" s="103"/>
      <c r="D226" s="47"/>
      <c r="E226" s="47"/>
      <c r="F226" s="47"/>
      <c r="G226" s="47"/>
    </row>
    <row r="227" spans="1:7" ht="13" x14ac:dyDescent="0.15">
      <c r="A227" s="47"/>
      <c r="B227" s="102"/>
      <c r="C227" s="103"/>
      <c r="D227" s="47"/>
      <c r="E227" s="47"/>
      <c r="F227" s="47"/>
      <c r="G227" s="47"/>
    </row>
    <row r="228" spans="1:7" ht="13" x14ac:dyDescent="0.15">
      <c r="A228" s="47"/>
      <c r="B228" s="102"/>
      <c r="C228" s="103"/>
      <c r="D228" s="47"/>
      <c r="E228" s="47"/>
      <c r="F228" s="47"/>
      <c r="G228" s="47"/>
    </row>
    <row r="229" spans="1:7" ht="13" x14ac:dyDescent="0.15">
      <c r="A229" s="47"/>
      <c r="B229" s="102"/>
      <c r="C229" s="103"/>
      <c r="D229" s="47"/>
      <c r="E229" s="47"/>
      <c r="F229" s="47"/>
      <c r="G229" s="47"/>
    </row>
    <row r="230" spans="1:7" ht="13" x14ac:dyDescent="0.15">
      <c r="A230" s="47"/>
      <c r="B230" s="102"/>
      <c r="C230" s="103"/>
      <c r="D230" s="47"/>
      <c r="E230" s="47"/>
      <c r="F230" s="47"/>
      <c r="G230" s="47"/>
    </row>
    <row r="231" spans="1:7" ht="13" x14ac:dyDescent="0.15">
      <c r="A231" s="47"/>
      <c r="B231" s="102"/>
      <c r="C231" s="103"/>
      <c r="D231" s="47"/>
      <c r="E231" s="47"/>
      <c r="F231" s="47"/>
      <c r="G231" s="47"/>
    </row>
    <row r="232" spans="1:7" ht="13" x14ac:dyDescent="0.15">
      <c r="A232" s="47"/>
      <c r="B232" s="102"/>
      <c r="C232" s="103"/>
      <c r="D232" s="47"/>
      <c r="E232" s="47"/>
      <c r="F232" s="47"/>
      <c r="G232" s="47"/>
    </row>
    <row r="233" spans="1:7" ht="13" x14ac:dyDescent="0.15">
      <c r="A233" s="47"/>
      <c r="B233" s="102"/>
      <c r="C233" s="103"/>
      <c r="D233" s="47"/>
      <c r="E233" s="47"/>
      <c r="F233" s="47"/>
      <c r="G233" s="47"/>
    </row>
    <row r="234" spans="1:7" ht="13" x14ac:dyDescent="0.15">
      <c r="A234" s="47"/>
      <c r="B234" s="102"/>
      <c r="C234" s="103"/>
      <c r="D234" s="47"/>
      <c r="E234" s="47"/>
      <c r="F234" s="47"/>
      <c r="G234" s="47"/>
    </row>
    <row r="235" spans="1:7" ht="13" x14ac:dyDescent="0.15">
      <c r="A235" s="47"/>
      <c r="B235" s="102"/>
      <c r="C235" s="103"/>
      <c r="D235" s="47"/>
      <c r="E235" s="47"/>
      <c r="F235" s="47"/>
      <c r="G235" s="47"/>
    </row>
    <row r="236" spans="1:7" ht="13" x14ac:dyDescent="0.15">
      <c r="A236" s="47"/>
      <c r="B236" s="102"/>
      <c r="C236" s="103"/>
      <c r="D236" s="47"/>
      <c r="E236" s="47"/>
      <c r="F236" s="47"/>
      <c r="G236" s="47"/>
    </row>
    <row r="237" spans="1:7" ht="13" x14ac:dyDescent="0.15">
      <c r="A237" s="47"/>
      <c r="B237" s="102"/>
      <c r="C237" s="103"/>
      <c r="D237" s="47"/>
      <c r="E237" s="47"/>
      <c r="F237" s="47"/>
      <c r="G237" s="47"/>
    </row>
    <row r="238" spans="1:7" ht="13" x14ac:dyDescent="0.15">
      <c r="A238" s="47"/>
      <c r="B238" s="102"/>
      <c r="C238" s="103"/>
      <c r="D238" s="47"/>
      <c r="E238" s="47"/>
      <c r="F238" s="47"/>
      <c r="G238" s="47"/>
    </row>
    <row r="239" spans="1:7" ht="13" x14ac:dyDescent="0.15">
      <c r="A239" s="47"/>
      <c r="B239" s="102"/>
      <c r="C239" s="103"/>
      <c r="D239" s="47"/>
      <c r="E239" s="47"/>
      <c r="F239" s="47"/>
      <c r="G239" s="47"/>
    </row>
    <row r="240" spans="1:7" ht="13" x14ac:dyDescent="0.15">
      <c r="A240" s="47"/>
      <c r="B240" s="102"/>
      <c r="C240" s="103"/>
      <c r="D240" s="47"/>
      <c r="E240" s="47"/>
      <c r="F240" s="47"/>
      <c r="G240" s="47"/>
    </row>
    <row r="241" spans="1:7" ht="13" x14ac:dyDescent="0.15">
      <c r="A241" s="47"/>
      <c r="B241" s="102"/>
      <c r="C241" s="103"/>
      <c r="D241" s="47"/>
      <c r="E241" s="47"/>
      <c r="F241" s="47"/>
      <c r="G241" s="47"/>
    </row>
    <row r="242" spans="1:7" ht="13" x14ac:dyDescent="0.15">
      <c r="A242" s="47"/>
      <c r="B242" s="102"/>
      <c r="C242" s="103"/>
      <c r="D242" s="47"/>
      <c r="E242" s="47"/>
      <c r="F242" s="47"/>
      <c r="G242" s="47"/>
    </row>
    <row r="243" spans="1:7" ht="13" x14ac:dyDescent="0.15">
      <c r="A243" s="47"/>
      <c r="B243" s="102"/>
      <c r="C243" s="103"/>
      <c r="D243" s="47"/>
      <c r="E243" s="47"/>
      <c r="F243" s="47"/>
      <c r="G243" s="47"/>
    </row>
    <row r="244" spans="1:7" ht="13" x14ac:dyDescent="0.15">
      <c r="A244" s="47"/>
      <c r="B244" s="102"/>
      <c r="C244" s="103"/>
      <c r="D244" s="47"/>
      <c r="E244" s="47"/>
      <c r="F244" s="47"/>
      <c r="G244" s="47"/>
    </row>
    <row r="245" spans="1:7" ht="13" x14ac:dyDescent="0.15">
      <c r="A245" s="47"/>
      <c r="B245" s="102"/>
      <c r="C245" s="103"/>
      <c r="D245" s="47"/>
      <c r="E245" s="47"/>
      <c r="F245" s="47"/>
      <c r="G245" s="47"/>
    </row>
    <row r="246" spans="1:7" ht="13" x14ac:dyDescent="0.15">
      <c r="A246" s="47"/>
      <c r="B246" s="102"/>
      <c r="C246" s="103"/>
      <c r="D246" s="47"/>
      <c r="E246" s="47"/>
      <c r="F246" s="47"/>
      <c r="G246" s="47"/>
    </row>
    <row r="247" spans="1:7" ht="13" x14ac:dyDescent="0.15">
      <c r="A247" s="47"/>
      <c r="B247" s="102"/>
      <c r="C247" s="103"/>
      <c r="D247" s="47"/>
      <c r="E247" s="47"/>
      <c r="F247" s="47"/>
      <c r="G247" s="47"/>
    </row>
    <row r="248" spans="1:7" ht="13" x14ac:dyDescent="0.15">
      <c r="A248" s="47"/>
      <c r="B248" s="102"/>
      <c r="C248" s="103"/>
      <c r="D248" s="47"/>
      <c r="E248" s="47"/>
      <c r="F248" s="47"/>
      <c r="G248" s="47"/>
    </row>
    <row r="249" spans="1:7" ht="13" x14ac:dyDescent="0.15">
      <c r="A249" s="47"/>
      <c r="B249" s="102"/>
      <c r="C249" s="103"/>
      <c r="D249" s="47"/>
      <c r="E249" s="47"/>
      <c r="F249" s="47"/>
      <c r="G249" s="47"/>
    </row>
    <row r="250" spans="1:7" ht="13" x14ac:dyDescent="0.15">
      <c r="A250" s="47"/>
      <c r="B250" s="102"/>
      <c r="C250" s="103"/>
      <c r="D250" s="47"/>
      <c r="E250" s="47"/>
      <c r="F250" s="47"/>
      <c r="G250" s="47"/>
    </row>
    <row r="251" spans="1:7" ht="13" x14ac:dyDescent="0.15">
      <c r="A251" s="47"/>
      <c r="B251" s="102"/>
      <c r="C251" s="103"/>
      <c r="D251" s="47"/>
      <c r="E251" s="47"/>
      <c r="F251" s="47"/>
      <c r="G251" s="47"/>
    </row>
    <row r="252" spans="1:7" ht="13" x14ac:dyDescent="0.15">
      <c r="A252" s="47"/>
      <c r="B252" s="102"/>
      <c r="C252" s="103"/>
      <c r="D252" s="47"/>
      <c r="E252" s="47"/>
      <c r="F252" s="47"/>
      <c r="G252" s="47"/>
    </row>
    <row r="253" spans="1:7" ht="13" x14ac:dyDescent="0.15">
      <c r="A253" s="47"/>
      <c r="B253" s="102"/>
      <c r="C253" s="103"/>
      <c r="D253" s="47"/>
      <c r="E253" s="47"/>
      <c r="F253" s="47"/>
      <c r="G253" s="47"/>
    </row>
    <row r="254" spans="1:7" ht="13" x14ac:dyDescent="0.15">
      <c r="A254" s="47"/>
      <c r="B254" s="102"/>
      <c r="C254" s="103"/>
      <c r="D254" s="47"/>
      <c r="E254" s="47"/>
      <c r="F254" s="47"/>
      <c r="G254" s="47"/>
    </row>
    <row r="255" spans="1:7" ht="13" x14ac:dyDescent="0.15">
      <c r="A255" s="47"/>
      <c r="B255" s="102"/>
      <c r="C255" s="103"/>
      <c r="D255" s="47"/>
      <c r="E255" s="47"/>
      <c r="F255" s="47"/>
      <c r="G255" s="47"/>
    </row>
    <row r="256" spans="1:7" ht="13" x14ac:dyDescent="0.15">
      <c r="A256" s="47"/>
      <c r="B256" s="102"/>
      <c r="C256" s="103"/>
      <c r="D256" s="47"/>
      <c r="E256" s="47"/>
      <c r="F256" s="47"/>
      <c r="G256" s="47"/>
    </row>
    <row r="257" spans="1:7" ht="13" x14ac:dyDescent="0.15">
      <c r="A257" s="47"/>
      <c r="B257" s="102"/>
      <c r="C257" s="103"/>
      <c r="D257" s="47"/>
      <c r="E257" s="47"/>
      <c r="F257" s="47"/>
      <c r="G257" s="47"/>
    </row>
    <row r="258" spans="1:7" ht="13" x14ac:dyDescent="0.15">
      <c r="A258" s="47"/>
      <c r="B258" s="102"/>
      <c r="C258" s="103"/>
      <c r="D258" s="47"/>
      <c r="E258" s="47"/>
      <c r="F258" s="47"/>
      <c r="G258" s="47"/>
    </row>
    <row r="259" spans="1:7" ht="13" x14ac:dyDescent="0.15">
      <c r="A259" s="47"/>
      <c r="B259" s="102"/>
      <c r="C259" s="103"/>
      <c r="D259" s="47"/>
      <c r="E259" s="47"/>
      <c r="F259" s="47"/>
      <c r="G259" s="47"/>
    </row>
    <row r="260" spans="1:7" ht="13" x14ac:dyDescent="0.15">
      <c r="A260" s="47"/>
      <c r="B260" s="102"/>
      <c r="C260" s="103"/>
      <c r="D260" s="47"/>
      <c r="E260" s="47"/>
      <c r="F260" s="47"/>
      <c r="G260" s="47"/>
    </row>
    <row r="261" spans="1:7" ht="13" x14ac:dyDescent="0.15">
      <c r="A261" s="47"/>
      <c r="B261" s="102"/>
      <c r="C261" s="103"/>
      <c r="D261" s="47"/>
      <c r="E261" s="47"/>
      <c r="F261" s="47"/>
      <c r="G261" s="47"/>
    </row>
    <row r="262" spans="1:7" ht="13" x14ac:dyDescent="0.15">
      <c r="A262" s="47"/>
      <c r="B262" s="102"/>
      <c r="C262" s="103"/>
      <c r="D262" s="47"/>
      <c r="E262" s="47"/>
      <c r="F262" s="47"/>
      <c r="G262" s="47"/>
    </row>
    <row r="263" spans="1:7" ht="13" x14ac:dyDescent="0.15">
      <c r="A263" s="47"/>
      <c r="B263" s="102"/>
      <c r="C263" s="103"/>
      <c r="D263" s="47"/>
      <c r="E263" s="47"/>
      <c r="F263" s="47"/>
      <c r="G263" s="47"/>
    </row>
    <row r="264" spans="1:7" ht="13" x14ac:dyDescent="0.15">
      <c r="A264" s="47"/>
      <c r="B264" s="102"/>
      <c r="C264" s="103"/>
      <c r="D264" s="47"/>
      <c r="E264" s="47"/>
      <c r="F264" s="47"/>
      <c r="G264" s="47"/>
    </row>
    <row r="265" spans="1:7" ht="13" x14ac:dyDescent="0.15">
      <c r="A265" s="47"/>
      <c r="B265" s="102"/>
      <c r="C265" s="103"/>
      <c r="D265" s="47"/>
      <c r="E265" s="47"/>
      <c r="F265" s="47"/>
      <c r="G265" s="47"/>
    </row>
    <row r="266" spans="1:7" ht="13" x14ac:dyDescent="0.15">
      <c r="A266" s="47"/>
      <c r="B266" s="102"/>
      <c r="C266" s="103"/>
      <c r="D266" s="47"/>
      <c r="E266" s="47"/>
      <c r="F266" s="47"/>
      <c r="G266" s="47"/>
    </row>
    <row r="267" spans="1:7" ht="13" x14ac:dyDescent="0.15">
      <c r="A267" s="47"/>
      <c r="B267" s="102"/>
      <c r="C267" s="103"/>
      <c r="D267" s="47"/>
      <c r="E267" s="47"/>
      <c r="F267" s="47"/>
      <c r="G267" s="47"/>
    </row>
    <row r="268" spans="1:7" ht="13" x14ac:dyDescent="0.15">
      <c r="A268" s="47"/>
      <c r="B268" s="102"/>
      <c r="C268" s="103"/>
      <c r="D268" s="47"/>
      <c r="E268" s="47"/>
      <c r="F268" s="47"/>
      <c r="G268" s="47"/>
    </row>
    <row r="269" spans="1:7" ht="13" x14ac:dyDescent="0.15">
      <c r="A269" s="47"/>
      <c r="B269" s="102"/>
      <c r="C269" s="103"/>
      <c r="D269" s="47"/>
      <c r="E269" s="47"/>
      <c r="F269" s="47"/>
      <c r="G269" s="47"/>
    </row>
    <row r="270" spans="1:7" ht="13" x14ac:dyDescent="0.15">
      <c r="A270" s="47"/>
      <c r="B270" s="102"/>
      <c r="C270" s="103"/>
      <c r="D270" s="47"/>
      <c r="E270" s="47"/>
      <c r="F270" s="47"/>
      <c r="G270" s="47"/>
    </row>
    <row r="271" spans="1:7" ht="13" x14ac:dyDescent="0.15">
      <c r="A271" s="47"/>
      <c r="B271" s="102"/>
      <c r="C271" s="103"/>
      <c r="D271" s="47"/>
      <c r="E271" s="47"/>
      <c r="F271" s="47"/>
      <c r="G271" s="47"/>
    </row>
    <row r="272" spans="1:7" ht="13" x14ac:dyDescent="0.15">
      <c r="A272" s="47"/>
      <c r="B272" s="102"/>
      <c r="C272" s="103"/>
      <c r="D272" s="47"/>
      <c r="E272" s="47"/>
      <c r="F272" s="47"/>
      <c r="G272" s="47"/>
    </row>
    <row r="273" spans="1:7" ht="13" x14ac:dyDescent="0.15">
      <c r="A273" s="47"/>
      <c r="B273" s="102"/>
      <c r="C273" s="103"/>
      <c r="D273" s="47"/>
      <c r="E273" s="47"/>
      <c r="F273" s="47"/>
      <c r="G273" s="47"/>
    </row>
    <row r="274" spans="1:7" ht="13" x14ac:dyDescent="0.15">
      <c r="A274" s="47"/>
      <c r="B274" s="102"/>
      <c r="C274" s="103"/>
      <c r="D274" s="47"/>
      <c r="E274" s="47"/>
      <c r="F274" s="47"/>
      <c r="G274" s="47"/>
    </row>
    <row r="275" spans="1:7" ht="13" x14ac:dyDescent="0.15">
      <c r="A275" s="47"/>
      <c r="B275" s="102"/>
      <c r="C275" s="103"/>
      <c r="D275" s="47"/>
      <c r="E275" s="47"/>
      <c r="F275" s="47"/>
      <c r="G275" s="47"/>
    </row>
    <row r="276" spans="1:7" ht="13" x14ac:dyDescent="0.15">
      <c r="A276" s="47"/>
      <c r="B276" s="102"/>
      <c r="C276" s="103"/>
      <c r="D276" s="47"/>
      <c r="E276" s="47"/>
      <c r="F276" s="47"/>
      <c r="G276" s="47"/>
    </row>
    <row r="277" spans="1:7" ht="13" x14ac:dyDescent="0.15">
      <c r="A277" s="47"/>
      <c r="B277" s="102"/>
      <c r="C277" s="103"/>
      <c r="D277" s="47"/>
      <c r="E277" s="47"/>
      <c r="F277" s="47"/>
      <c r="G277" s="47"/>
    </row>
    <row r="278" spans="1:7" ht="13" x14ac:dyDescent="0.15">
      <c r="A278" s="47"/>
      <c r="B278" s="102"/>
      <c r="C278" s="103"/>
      <c r="D278" s="47"/>
      <c r="E278" s="47"/>
      <c r="F278" s="47"/>
      <c r="G278" s="47"/>
    </row>
    <row r="279" spans="1:7" ht="13" x14ac:dyDescent="0.15">
      <c r="A279" s="47"/>
      <c r="B279" s="102"/>
      <c r="C279" s="103"/>
      <c r="D279" s="47"/>
      <c r="E279" s="47"/>
      <c r="F279" s="47"/>
      <c r="G279" s="47"/>
    </row>
    <row r="280" spans="1:7" ht="13" x14ac:dyDescent="0.15">
      <c r="A280" s="47"/>
      <c r="B280" s="102"/>
      <c r="C280" s="103"/>
      <c r="D280" s="47"/>
      <c r="E280" s="47"/>
      <c r="F280" s="47"/>
      <c r="G280" s="47"/>
    </row>
    <row r="281" spans="1:7" ht="13" x14ac:dyDescent="0.15">
      <c r="A281" s="47"/>
      <c r="B281" s="102"/>
      <c r="C281" s="103"/>
      <c r="D281" s="47"/>
      <c r="E281" s="47"/>
      <c r="F281" s="47"/>
      <c r="G281" s="47"/>
    </row>
    <row r="282" spans="1:7" ht="13" x14ac:dyDescent="0.15">
      <c r="A282" s="47"/>
      <c r="B282" s="102"/>
      <c r="C282" s="103"/>
      <c r="D282" s="47"/>
      <c r="E282" s="47"/>
      <c r="F282" s="47"/>
      <c r="G282" s="47"/>
    </row>
    <row r="283" spans="1:7" ht="13" x14ac:dyDescent="0.15">
      <c r="A283" s="47"/>
      <c r="B283" s="102"/>
      <c r="C283" s="103"/>
      <c r="D283" s="47"/>
      <c r="E283" s="47"/>
      <c r="F283" s="47"/>
      <c r="G283" s="47"/>
    </row>
    <row r="284" spans="1:7" ht="13" x14ac:dyDescent="0.15">
      <c r="A284" s="47"/>
      <c r="B284" s="102"/>
      <c r="C284" s="103"/>
      <c r="D284" s="47"/>
      <c r="E284" s="47"/>
      <c r="F284" s="47"/>
      <c r="G284" s="47"/>
    </row>
    <row r="285" spans="1:7" ht="13" x14ac:dyDescent="0.15">
      <c r="A285" s="47"/>
      <c r="B285" s="102"/>
      <c r="C285" s="103"/>
      <c r="D285" s="47"/>
      <c r="E285" s="47"/>
      <c r="F285" s="47"/>
      <c r="G285" s="47"/>
    </row>
    <row r="286" spans="1:7" ht="13" x14ac:dyDescent="0.15">
      <c r="A286" s="47"/>
      <c r="B286" s="102"/>
      <c r="C286" s="103"/>
      <c r="D286" s="47"/>
      <c r="E286" s="47"/>
      <c r="F286" s="47"/>
      <c r="G286" s="47"/>
    </row>
    <row r="287" spans="1:7" ht="13" x14ac:dyDescent="0.15">
      <c r="A287" s="47"/>
      <c r="B287" s="102"/>
      <c r="C287" s="103"/>
      <c r="D287" s="47"/>
      <c r="E287" s="47"/>
      <c r="F287" s="47"/>
      <c r="G287" s="47"/>
    </row>
    <row r="288" spans="1:7" ht="13" x14ac:dyDescent="0.15">
      <c r="A288" s="47"/>
      <c r="B288" s="102"/>
      <c r="C288" s="103"/>
      <c r="D288" s="47"/>
      <c r="E288" s="47"/>
      <c r="F288" s="47"/>
      <c r="G288" s="47"/>
    </row>
    <row r="289" spans="1:7" ht="13" x14ac:dyDescent="0.15">
      <c r="A289" s="47"/>
      <c r="B289" s="102"/>
      <c r="C289" s="103"/>
      <c r="D289" s="47"/>
      <c r="E289" s="47"/>
      <c r="F289" s="47"/>
      <c r="G289" s="47"/>
    </row>
    <row r="290" spans="1:7" ht="13" x14ac:dyDescent="0.15">
      <c r="A290" s="47"/>
      <c r="B290" s="102"/>
      <c r="C290" s="103"/>
      <c r="D290" s="47"/>
      <c r="E290" s="47"/>
      <c r="F290" s="47"/>
      <c r="G290" s="47"/>
    </row>
    <row r="291" spans="1:7" ht="13" x14ac:dyDescent="0.15">
      <c r="A291" s="47"/>
      <c r="B291" s="102"/>
      <c r="C291" s="103"/>
      <c r="D291" s="47"/>
      <c r="E291" s="47"/>
      <c r="F291" s="47"/>
      <c r="G291" s="47"/>
    </row>
    <row r="292" spans="1:7" ht="13" x14ac:dyDescent="0.15">
      <c r="A292" s="47"/>
      <c r="B292" s="102"/>
      <c r="C292" s="103"/>
      <c r="D292" s="47"/>
      <c r="E292" s="47"/>
      <c r="F292" s="47"/>
      <c r="G292" s="47"/>
    </row>
    <row r="293" spans="1:7" ht="13" x14ac:dyDescent="0.15">
      <c r="A293" s="47"/>
      <c r="B293" s="102"/>
      <c r="C293" s="103"/>
      <c r="D293" s="47"/>
      <c r="E293" s="47"/>
      <c r="F293" s="47"/>
      <c r="G293" s="47"/>
    </row>
    <row r="294" spans="1:7" ht="13" x14ac:dyDescent="0.15">
      <c r="A294" s="47"/>
      <c r="B294" s="102"/>
      <c r="C294" s="103"/>
      <c r="D294" s="47"/>
      <c r="E294" s="47"/>
      <c r="F294" s="47"/>
      <c r="G294" s="47"/>
    </row>
    <row r="295" spans="1:7" ht="13" x14ac:dyDescent="0.15">
      <c r="A295" s="47"/>
      <c r="B295" s="102"/>
      <c r="C295" s="103"/>
      <c r="D295" s="47"/>
      <c r="E295" s="47"/>
      <c r="F295" s="47"/>
      <c r="G295" s="47"/>
    </row>
    <row r="296" spans="1:7" ht="13" x14ac:dyDescent="0.15">
      <c r="A296" s="47"/>
      <c r="B296" s="102"/>
      <c r="C296" s="103"/>
      <c r="D296" s="47"/>
      <c r="E296" s="47"/>
      <c r="F296" s="47"/>
      <c r="G296" s="47"/>
    </row>
    <row r="297" spans="1:7" ht="13" x14ac:dyDescent="0.15">
      <c r="A297" s="47"/>
      <c r="B297" s="102"/>
      <c r="C297" s="103"/>
      <c r="D297" s="47"/>
      <c r="E297" s="47"/>
      <c r="F297" s="47"/>
      <c r="G297" s="47"/>
    </row>
    <row r="298" spans="1:7" ht="13" x14ac:dyDescent="0.15">
      <c r="A298" s="47"/>
      <c r="B298" s="102"/>
      <c r="C298" s="103"/>
      <c r="D298" s="47"/>
      <c r="E298" s="47"/>
      <c r="F298" s="47"/>
      <c r="G298" s="47"/>
    </row>
    <row r="299" spans="1:7" ht="13" x14ac:dyDescent="0.15">
      <c r="A299" s="47"/>
      <c r="B299" s="102"/>
      <c r="C299" s="103"/>
      <c r="D299" s="47"/>
      <c r="E299" s="47"/>
      <c r="F299" s="47"/>
      <c r="G299" s="47"/>
    </row>
    <row r="300" spans="1:7" ht="13" x14ac:dyDescent="0.15">
      <c r="A300" s="47"/>
      <c r="B300" s="102"/>
      <c r="C300" s="103"/>
      <c r="D300" s="47"/>
      <c r="E300" s="47"/>
      <c r="F300" s="47"/>
      <c r="G300" s="47"/>
    </row>
    <row r="301" spans="1:7" ht="13" x14ac:dyDescent="0.15">
      <c r="A301" s="47"/>
      <c r="B301" s="102"/>
      <c r="C301" s="103"/>
      <c r="D301" s="47"/>
      <c r="E301" s="47"/>
      <c r="F301" s="47"/>
      <c r="G301" s="47"/>
    </row>
    <row r="302" spans="1:7" ht="13" x14ac:dyDescent="0.15">
      <c r="A302" s="47"/>
      <c r="B302" s="102"/>
      <c r="C302" s="103"/>
      <c r="D302" s="47"/>
      <c r="E302" s="47"/>
      <c r="F302" s="47"/>
      <c r="G302" s="47"/>
    </row>
    <row r="303" spans="1:7" ht="13" x14ac:dyDescent="0.15">
      <c r="A303" s="47"/>
      <c r="B303" s="102"/>
      <c r="C303" s="103"/>
      <c r="D303" s="47"/>
      <c r="E303" s="47"/>
      <c r="F303" s="47"/>
      <c r="G303" s="47"/>
    </row>
    <row r="304" spans="1:7" ht="13" x14ac:dyDescent="0.15">
      <c r="A304" s="47"/>
      <c r="B304" s="102"/>
      <c r="C304" s="103"/>
      <c r="D304" s="47"/>
      <c r="E304" s="47"/>
      <c r="F304" s="47"/>
      <c r="G304" s="47"/>
    </row>
    <row r="305" spans="1:7" ht="13" x14ac:dyDescent="0.15">
      <c r="A305" s="47"/>
      <c r="B305" s="102"/>
      <c r="C305" s="103"/>
      <c r="D305" s="47"/>
      <c r="E305" s="47"/>
      <c r="F305" s="47"/>
      <c r="G305" s="47"/>
    </row>
    <row r="306" spans="1:7" ht="13" x14ac:dyDescent="0.15">
      <c r="A306" s="47"/>
      <c r="B306" s="102"/>
      <c r="C306" s="103"/>
      <c r="D306" s="47"/>
      <c r="E306" s="47"/>
      <c r="F306" s="47"/>
      <c r="G306" s="47"/>
    </row>
    <row r="307" spans="1:7" ht="13" x14ac:dyDescent="0.15">
      <c r="A307" s="47"/>
      <c r="B307" s="102"/>
      <c r="C307" s="103"/>
      <c r="D307" s="47"/>
      <c r="E307" s="47"/>
      <c r="F307" s="47"/>
      <c r="G307" s="47"/>
    </row>
    <row r="308" spans="1:7" ht="13" x14ac:dyDescent="0.15">
      <c r="A308" s="47"/>
      <c r="B308" s="102"/>
      <c r="C308" s="103"/>
      <c r="D308" s="47"/>
      <c r="E308" s="47"/>
      <c r="F308" s="47"/>
      <c r="G308" s="47"/>
    </row>
    <row r="309" spans="1:7" ht="13" x14ac:dyDescent="0.15">
      <c r="A309" s="47"/>
      <c r="B309" s="102"/>
      <c r="C309" s="103"/>
      <c r="D309" s="47"/>
      <c r="E309" s="47"/>
      <c r="F309" s="47"/>
      <c r="G309" s="47"/>
    </row>
    <row r="310" spans="1:7" ht="13" x14ac:dyDescent="0.15">
      <c r="A310" s="47"/>
      <c r="B310" s="102"/>
      <c r="C310" s="103"/>
      <c r="D310" s="47"/>
      <c r="E310" s="47"/>
      <c r="F310" s="47"/>
      <c r="G310" s="47"/>
    </row>
    <row r="311" spans="1:7" ht="13" x14ac:dyDescent="0.15">
      <c r="A311" s="47"/>
      <c r="B311" s="102"/>
      <c r="C311" s="103"/>
      <c r="D311" s="47"/>
      <c r="E311" s="47"/>
      <c r="F311" s="47"/>
      <c r="G311" s="47"/>
    </row>
    <row r="312" spans="1:7" ht="13" x14ac:dyDescent="0.15">
      <c r="A312" s="47"/>
      <c r="B312" s="102"/>
      <c r="C312" s="103"/>
      <c r="D312" s="47"/>
      <c r="E312" s="47"/>
      <c r="F312" s="47"/>
      <c r="G312" s="47"/>
    </row>
    <row r="313" spans="1:7" ht="13" x14ac:dyDescent="0.15">
      <c r="A313" s="47"/>
      <c r="B313" s="102"/>
      <c r="C313" s="103"/>
      <c r="D313" s="47"/>
      <c r="E313" s="47"/>
      <c r="F313" s="47"/>
      <c r="G313" s="47"/>
    </row>
    <row r="314" spans="1:7" ht="13" x14ac:dyDescent="0.15">
      <c r="A314" s="47"/>
      <c r="B314" s="102"/>
      <c r="C314" s="103"/>
      <c r="D314" s="47"/>
      <c r="E314" s="47"/>
      <c r="F314" s="47"/>
      <c r="G314" s="47"/>
    </row>
    <row r="315" spans="1:7" ht="13" x14ac:dyDescent="0.15">
      <c r="A315" s="47"/>
      <c r="B315" s="102"/>
      <c r="C315" s="103"/>
      <c r="D315" s="47"/>
      <c r="E315" s="47"/>
      <c r="F315" s="47"/>
      <c r="G315" s="47"/>
    </row>
    <row r="316" spans="1:7" ht="13" x14ac:dyDescent="0.15">
      <c r="A316" s="47"/>
      <c r="B316" s="102"/>
      <c r="C316" s="103"/>
      <c r="D316" s="47"/>
      <c r="E316" s="47"/>
      <c r="F316" s="47"/>
      <c r="G316" s="47"/>
    </row>
    <row r="317" spans="1:7" ht="13" x14ac:dyDescent="0.15">
      <c r="A317" s="47"/>
      <c r="B317" s="102"/>
      <c r="C317" s="103"/>
      <c r="D317" s="47"/>
      <c r="E317" s="47"/>
      <c r="F317" s="47"/>
      <c r="G317" s="47"/>
    </row>
    <row r="318" spans="1:7" ht="13" x14ac:dyDescent="0.15">
      <c r="A318" s="47"/>
      <c r="B318" s="102"/>
      <c r="C318" s="103"/>
      <c r="D318" s="47"/>
      <c r="E318" s="47"/>
      <c r="F318" s="47"/>
      <c r="G318" s="47"/>
    </row>
    <row r="319" spans="1:7" ht="13" x14ac:dyDescent="0.15">
      <c r="A319" s="47"/>
      <c r="B319" s="102"/>
      <c r="C319" s="103"/>
      <c r="D319" s="47"/>
      <c r="E319" s="47"/>
      <c r="F319" s="47"/>
      <c r="G319" s="47"/>
    </row>
    <row r="320" spans="1:7" ht="13" x14ac:dyDescent="0.15">
      <c r="A320" s="47"/>
      <c r="B320" s="102"/>
      <c r="C320" s="103"/>
      <c r="D320" s="47"/>
      <c r="E320" s="47"/>
      <c r="F320" s="47"/>
      <c r="G320" s="47"/>
    </row>
    <row r="321" spans="1:7" ht="13" x14ac:dyDescent="0.15">
      <c r="A321" s="47"/>
      <c r="B321" s="102"/>
      <c r="C321" s="103"/>
      <c r="D321" s="47"/>
      <c r="E321" s="47"/>
      <c r="F321" s="47"/>
      <c r="G321" s="47"/>
    </row>
    <row r="322" spans="1:7" ht="13" x14ac:dyDescent="0.15">
      <c r="A322" s="47"/>
      <c r="B322" s="102"/>
      <c r="C322" s="103"/>
      <c r="D322" s="47"/>
      <c r="E322" s="47"/>
      <c r="F322" s="47"/>
      <c r="G322" s="47"/>
    </row>
    <row r="323" spans="1:7" ht="13" x14ac:dyDescent="0.15">
      <c r="A323" s="47"/>
      <c r="B323" s="102"/>
      <c r="C323" s="103"/>
      <c r="D323" s="47"/>
      <c r="E323" s="47"/>
      <c r="F323" s="47"/>
      <c r="G323" s="47"/>
    </row>
    <row r="324" spans="1:7" ht="13" x14ac:dyDescent="0.15">
      <c r="A324" s="47"/>
      <c r="B324" s="102"/>
      <c r="C324" s="103"/>
      <c r="D324" s="47"/>
      <c r="E324" s="47"/>
      <c r="F324" s="47"/>
      <c r="G324" s="47"/>
    </row>
    <row r="325" spans="1:7" ht="13" x14ac:dyDescent="0.15">
      <c r="A325" s="47"/>
      <c r="B325" s="102"/>
      <c r="C325" s="103"/>
      <c r="D325" s="47"/>
      <c r="E325" s="47"/>
      <c r="F325" s="47"/>
      <c r="G325" s="47"/>
    </row>
    <row r="326" spans="1:7" ht="13" x14ac:dyDescent="0.15">
      <c r="A326" s="47"/>
      <c r="B326" s="102"/>
      <c r="C326" s="103"/>
      <c r="D326" s="47"/>
      <c r="E326" s="47"/>
      <c r="F326" s="47"/>
      <c r="G326" s="47"/>
    </row>
    <row r="327" spans="1:7" ht="13" x14ac:dyDescent="0.15">
      <c r="A327" s="47"/>
      <c r="B327" s="102"/>
      <c r="C327" s="103"/>
      <c r="D327" s="47"/>
      <c r="E327" s="47"/>
      <c r="F327" s="47"/>
      <c r="G327" s="47"/>
    </row>
    <row r="328" spans="1:7" ht="13" x14ac:dyDescent="0.15">
      <c r="A328" s="47"/>
      <c r="B328" s="102"/>
      <c r="C328" s="103"/>
      <c r="D328" s="47"/>
      <c r="E328" s="47"/>
      <c r="F328" s="47"/>
      <c r="G328" s="47"/>
    </row>
    <row r="329" spans="1:7" ht="13" x14ac:dyDescent="0.15">
      <c r="A329" s="47"/>
      <c r="B329" s="102"/>
      <c r="C329" s="103"/>
      <c r="D329" s="47"/>
      <c r="E329" s="47"/>
      <c r="F329" s="47"/>
      <c r="G329" s="47"/>
    </row>
    <row r="330" spans="1:7" ht="13" x14ac:dyDescent="0.15">
      <c r="A330" s="47"/>
      <c r="B330" s="102"/>
      <c r="C330" s="103"/>
      <c r="D330" s="47"/>
      <c r="E330" s="47"/>
      <c r="F330" s="47"/>
      <c r="G330" s="47"/>
    </row>
    <row r="331" spans="1:7" ht="13" x14ac:dyDescent="0.15">
      <c r="A331" s="47"/>
      <c r="B331" s="102"/>
      <c r="C331" s="103"/>
      <c r="D331" s="47"/>
      <c r="E331" s="47"/>
      <c r="F331" s="47"/>
      <c r="G331" s="47"/>
    </row>
    <row r="332" spans="1:7" ht="13" x14ac:dyDescent="0.15">
      <c r="A332" s="47"/>
      <c r="B332" s="102"/>
      <c r="C332" s="103"/>
      <c r="D332" s="47"/>
      <c r="E332" s="47"/>
      <c r="F332" s="47"/>
      <c r="G332" s="47"/>
    </row>
    <row r="333" spans="1:7" ht="13" x14ac:dyDescent="0.15">
      <c r="A333" s="47"/>
      <c r="B333" s="102"/>
      <c r="C333" s="103"/>
      <c r="D333" s="47"/>
      <c r="E333" s="47"/>
      <c r="F333" s="47"/>
      <c r="G333" s="47"/>
    </row>
    <row r="334" spans="1:7" ht="13" x14ac:dyDescent="0.15">
      <c r="A334" s="47"/>
      <c r="B334" s="102"/>
      <c r="C334" s="103"/>
      <c r="D334" s="47"/>
      <c r="E334" s="47"/>
      <c r="F334" s="47"/>
      <c r="G334" s="47"/>
    </row>
    <row r="335" spans="1:7" ht="13" x14ac:dyDescent="0.15">
      <c r="A335" s="47"/>
      <c r="B335" s="102"/>
      <c r="C335" s="103"/>
      <c r="D335" s="47"/>
      <c r="E335" s="47"/>
      <c r="F335" s="47"/>
      <c r="G335" s="47"/>
    </row>
    <row r="336" spans="1:7" ht="13" x14ac:dyDescent="0.15">
      <c r="A336" s="47"/>
      <c r="B336" s="102"/>
      <c r="C336" s="103"/>
      <c r="D336" s="47"/>
      <c r="E336" s="47"/>
      <c r="F336" s="47"/>
      <c r="G336" s="47"/>
    </row>
    <row r="337" spans="1:7" ht="13" x14ac:dyDescent="0.15">
      <c r="A337" s="47"/>
      <c r="B337" s="102"/>
      <c r="C337" s="103"/>
      <c r="D337" s="47"/>
      <c r="E337" s="47"/>
      <c r="F337" s="47"/>
      <c r="G337" s="47"/>
    </row>
    <row r="338" spans="1:7" ht="13" x14ac:dyDescent="0.15">
      <c r="A338" s="47"/>
      <c r="B338" s="102"/>
      <c r="C338" s="103"/>
      <c r="D338" s="47"/>
      <c r="E338" s="47"/>
      <c r="F338" s="47"/>
      <c r="G338" s="47"/>
    </row>
    <row r="339" spans="1:7" ht="13" x14ac:dyDescent="0.15">
      <c r="A339" s="47"/>
      <c r="B339" s="102"/>
      <c r="C339" s="103"/>
      <c r="D339" s="47"/>
      <c r="E339" s="47"/>
      <c r="F339" s="47"/>
      <c r="G339" s="47"/>
    </row>
    <row r="340" spans="1:7" ht="13" x14ac:dyDescent="0.15">
      <c r="A340" s="47"/>
      <c r="B340" s="102"/>
      <c r="C340" s="103"/>
      <c r="D340" s="47"/>
      <c r="E340" s="47"/>
      <c r="F340" s="47"/>
      <c r="G340" s="47"/>
    </row>
    <row r="341" spans="1:7" ht="13" x14ac:dyDescent="0.15">
      <c r="A341" s="47"/>
      <c r="B341" s="102"/>
      <c r="C341" s="103"/>
      <c r="D341" s="47"/>
      <c r="E341" s="47"/>
      <c r="F341" s="47"/>
      <c r="G341" s="47"/>
    </row>
    <row r="342" spans="1:7" ht="13" x14ac:dyDescent="0.15">
      <c r="A342" s="47"/>
      <c r="B342" s="102"/>
      <c r="C342" s="103"/>
      <c r="D342" s="47"/>
      <c r="E342" s="47"/>
      <c r="F342" s="47"/>
      <c r="G342" s="47"/>
    </row>
    <row r="343" spans="1:7" ht="13" x14ac:dyDescent="0.15">
      <c r="A343" s="47"/>
      <c r="B343" s="102"/>
      <c r="C343" s="103"/>
      <c r="D343" s="47"/>
      <c r="E343" s="47"/>
      <c r="F343" s="47"/>
      <c r="G343" s="47"/>
    </row>
    <row r="344" spans="1:7" ht="13" x14ac:dyDescent="0.15">
      <c r="A344" s="47"/>
      <c r="B344" s="102"/>
      <c r="C344" s="103"/>
      <c r="D344" s="47"/>
      <c r="E344" s="47"/>
      <c r="F344" s="47"/>
      <c r="G344" s="47"/>
    </row>
    <row r="345" spans="1:7" ht="13" x14ac:dyDescent="0.15">
      <c r="A345" s="47"/>
      <c r="B345" s="102"/>
      <c r="C345" s="103"/>
      <c r="D345" s="47"/>
      <c r="E345" s="47"/>
      <c r="F345" s="47"/>
      <c r="G345" s="47"/>
    </row>
    <row r="346" spans="1:7" ht="13" x14ac:dyDescent="0.15">
      <c r="A346" s="47"/>
      <c r="B346" s="102"/>
      <c r="C346" s="103"/>
      <c r="D346" s="47"/>
      <c r="E346" s="47"/>
      <c r="F346" s="47"/>
      <c r="G346" s="47"/>
    </row>
    <row r="347" spans="1:7" ht="13" x14ac:dyDescent="0.15">
      <c r="A347" s="47"/>
      <c r="B347" s="102"/>
      <c r="C347" s="103"/>
      <c r="D347" s="47"/>
      <c r="E347" s="47"/>
      <c r="F347" s="47"/>
      <c r="G347" s="47"/>
    </row>
    <row r="348" spans="1:7" ht="13" x14ac:dyDescent="0.15">
      <c r="A348" s="47"/>
      <c r="B348" s="102"/>
      <c r="C348" s="103"/>
      <c r="D348" s="47"/>
      <c r="E348" s="47"/>
      <c r="F348" s="47"/>
      <c r="G348" s="47"/>
    </row>
    <row r="349" spans="1:7" ht="13" x14ac:dyDescent="0.15">
      <c r="A349" s="47"/>
      <c r="B349" s="102"/>
      <c r="C349" s="103"/>
      <c r="D349" s="47"/>
      <c r="E349" s="47"/>
      <c r="F349" s="47"/>
      <c r="G349" s="47"/>
    </row>
    <row r="350" spans="1:7" ht="13" x14ac:dyDescent="0.15">
      <c r="A350" s="47"/>
      <c r="B350" s="102"/>
      <c r="C350" s="103"/>
      <c r="D350" s="47"/>
      <c r="E350" s="47"/>
      <c r="F350" s="47"/>
      <c r="G350" s="47"/>
    </row>
    <row r="351" spans="1:7" ht="13" x14ac:dyDescent="0.15">
      <c r="A351" s="47"/>
      <c r="B351" s="102"/>
      <c r="C351" s="103"/>
      <c r="D351" s="47"/>
      <c r="E351" s="47"/>
      <c r="F351" s="47"/>
      <c r="G351" s="47"/>
    </row>
    <row r="352" spans="1:7" ht="13" x14ac:dyDescent="0.15">
      <c r="A352" s="47"/>
      <c r="B352" s="102"/>
      <c r="C352" s="103"/>
      <c r="D352" s="47"/>
      <c r="E352" s="47"/>
      <c r="F352" s="47"/>
      <c r="G352" s="47"/>
    </row>
    <row r="353" spans="1:7" ht="13" x14ac:dyDescent="0.15">
      <c r="A353" s="47"/>
      <c r="B353" s="102"/>
      <c r="C353" s="103"/>
      <c r="D353" s="47"/>
      <c r="E353" s="47"/>
      <c r="F353" s="47"/>
      <c r="G353" s="47"/>
    </row>
    <row r="354" spans="1:7" ht="13" x14ac:dyDescent="0.15">
      <c r="A354" s="47"/>
      <c r="B354" s="102"/>
      <c r="C354" s="103"/>
      <c r="D354" s="47"/>
      <c r="E354" s="47"/>
      <c r="F354" s="47"/>
      <c r="G354" s="47"/>
    </row>
    <row r="355" spans="1:7" ht="13" x14ac:dyDescent="0.15">
      <c r="A355" s="47"/>
      <c r="B355" s="102"/>
      <c r="C355" s="103"/>
      <c r="D355" s="47"/>
      <c r="E355" s="47"/>
      <c r="F355" s="47"/>
      <c r="G355" s="47"/>
    </row>
    <row r="356" spans="1:7" ht="13" x14ac:dyDescent="0.15">
      <c r="A356" s="47"/>
      <c r="B356" s="102"/>
      <c r="C356" s="103"/>
      <c r="D356" s="47"/>
      <c r="E356" s="47"/>
      <c r="F356" s="47"/>
      <c r="G356" s="47"/>
    </row>
    <row r="357" spans="1:7" ht="13" x14ac:dyDescent="0.15">
      <c r="A357" s="47"/>
      <c r="B357" s="102"/>
      <c r="C357" s="103"/>
      <c r="D357" s="47"/>
      <c r="E357" s="47"/>
      <c r="F357" s="47"/>
      <c r="G357" s="47"/>
    </row>
    <row r="358" spans="1:7" ht="13" x14ac:dyDescent="0.15">
      <c r="A358" s="47"/>
      <c r="B358" s="102"/>
      <c r="C358" s="103"/>
      <c r="D358" s="47"/>
      <c r="E358" s="47"/>
      <c r="F358" s="47"/>
      <c r="G358" s="47"/>
    </row>
    <row r="359" spans="1:7" ht="13" x14ac:dyDescent="0.15">
      <c r="A359" s="47"/>
      <c r="B359" s="102"/>
      <c r="C359" s="103"/>
      <c r="D359" s="47"/>
      <c r="E359" s="47"/>
      <c r="F359" s="47"/>
      <c r="G359" s="47"/>
    </row>
    <row r="360" spans="1:7" ht="13" x14ac:dyDescent="0.15">
      <c r="A360" s="47"/>
      <c r="B360" s="102"/>
      <c r="C360" s="103"/>
      <c r="D360" s="47"/>
      <c r="E360" s="47"/>
      <c r="F360" s="47"/>
      <c r="G360" s="47"/>
    </row>
    <row r="361" spans="1:7" ht="13" x14ac:dyDescent="0.15">
      <c r="A361" s="47"/>
      <c r="B361" s="102"/>
      <c r="C361" s="103"/>
      <c r="D361" s="47"/>
      <c r="E361" s="47"/>
      <c r="F361" s="47"/>
      <c r="G361" s="47"/>
    </row>
    <row r="362" spans="1:7" ht="13" x14ac:dyDescent="0.15">
      <c r="A362" s="47"/>
      <c r="B362" s="102"/>
      <c r="C362" s="103"/>
      <c r="D362" s="47"/>
      <c r="E362" s="47"/>
      <c r="F362" s="47"/>
      <c r="G362" s="47"/>
    </row>
    <row r="363" spans="1:7" ht="13" x14ac:dyDescent="0.15">
      <c r="A363" s="47"/>
      <c r="B363" s="102"/>
      <c r="C363" s="103"/>
      <c r="D363" s="47"/>
      <c r="E363" s="47"/>
      <c r="F363" s="47"/>
      <c r="G363" s="47"/>
    </row>
    <row r="364" spans="1:7" ht="13" x14ac:dyDescent="0.15">
      <c r="A364" s="47"/>
      <c r="B364" s="102"/>
      <c r="C364" s="103"/>
      <c r="D364" s="47"/>
      <c r="E364" s="47"/>
      <c r="F364" s="47"/>
      <c r="G364" s="47"/>
    </row>
    <row r="365" spans="1:7" ht="13" x14ac:dyDescent="0.15">
      <c r="A365" s="47"/>
      <c r="B365" s="102"/>
      <c r="C365" s="103"/>
      <c r="D365" s="47"/>
      <c r="E365" s="47"/>
      <c r="F365" s="47"/>
      <c r="G365" s="47"/>
    </row>
    <row r="366" spans="1:7" ht="13" x14ac:dyDescent="0.15">
      <c r="A366" s="47"/>
      <c r="B366" s="102"/>
      <c r="C366" s="103"/>
      <c r="D366" s="47"/>
      <c r="E366" s="47"/>
      <c r="F366" s="47"/>
      <c r="G366" s="47"/>
    </row>
    <row r="367" spans="1:7" ht="13" x14ac:dyDescent="0.15">
      <c r="A367" s="47"/>
      <c r="B367" s="102"/>
      <c r="C367" s="103"/>
      <c r="D367" s="47"/>
      <c r="E367" s="47"/>
      <c r="F367" s="47"/>
      <c r="G367" s="47"/>
    </row>
    <row r="368" spans="1:7" ht="13" x14ac:dyDescent="0.15">
      <c r="A368" s="47"/>
      <c r="B368" s="102"/>
      <c r="C368" s="103"/>
      <c r="D368" s="47"/>
      <c r="E368" s="47"/>
      <c r="F368" s="47"/>
      <c r="G368" s="47"/>
    </row>
    <row r="369" spans="1:7" ht="13" x14ac:dyDescent="0.15">
      <c r="A369" s="47"/>
      <c r="B369" s="102"/>
      <c r="C369" s="103"/>
      <c r="D369" s="47"/>
      <c r="E369" s="47"/>
      <c r="F369" s="47"/>
      <c r="G369" s="47"/>
    </row>
    <row r="370" spans="1:7" ht="13" x14ac:dyDescent="0.15">
      <c r="A370" s="47"/>
      <c r="B370" s="102"/>
      <c r="C370" s="103"/>
      <c r="D370" s="47"/>
      <c r="E370" s="47"/>
      <c r="F370" s="47"/>
      <c r="G370" s="47"/>
    </row>
    <row r="371" spans="1:7" ht="13" x14ac:dyDescent="0.15">
      <c r="A371" s="47"/>
      <c r="B371" s="102"/>
      <c r="C371" s="103"/>
      <c r="D371" s="47"/>
      <c r="E371" s="47"/>
      <c r="F371" s="47"/>
      <c r="G371" s="47"/>
    </row>
    <row r="372" spans="1:7" ht="13" x14ac:dyDescent="0.15">
      <c r="A372" s="47"/>
      <c r="B372" s="102"/>
      <c r="C372" s="103"/>
      <c r="D372" s="47"/>
      <c r="E372" s="47"/>
      <c r="F372" s="47"/>
      <c r="G372" s="47"/>
    </row>
    <row r="373" spans="1:7" ht="13" x14ac:dyDescent="0.15">
      <c r="A373" s="47"/>
      <c r="B373" s="102"/>
      <c r="C373" s="103"/>
      <c r="D373" s="47"/>
      <c r="E373" s="47"/>
      <c r="F373" s="47"/>
      <c r="G373" s="47"/>
    </row>
    <row r="374" spans="1:7" ht="13" x14ac:dyDescent="0.15">
      <c r="A374" s="47"/>
      <c r="B374" s="102"/>
      <c r="C374" s="103"/>
      <c r="D374" s="47"/>
      <c r="E374" s="47"/>
      <c r="F374" s="47"/>
      <c r="G374" s="47"/>
    </row>
    <row r="375" spans="1:7" ht="13" x14ac:dyDescent="0.15">
      <c r="A375" s="47"/>
      <c r="B375" s="102"/>
      <c r="C375" s="103"/>
      <c r="D375" s="47"/>
      <c r="E375" s="47"/>
      <c r="F375" s="47"/>
      <c r="G375" s="47"/>
    </row>
    <row r="376" spans="1:7" ht="13" x14ac:dyDescent="0.15">
      <c r="A376" s="47"/>
      <c r="B376" s="102"/>
      <c r="C376" s="103"/>
      <c r="D376" s="47"/>
      <c r="E376" s="47"/>
      <c r="F376" s="47"/>
      <c r="G376" s="47"/>
    </row>
    <row r="377" spans="1:7" ht="13" x14ac:dyDescent="0.15">
      <c r="A377" s="47"/>
      <c r="B377" s="102"/>
      <c r="C377" s="103"/>
      <c r="D377" s="47"/>
      <c r="E377" s="47"/>
      <c r="F377" s="47"/>
      <c r="G377" s="47"/>
    </row>
    <row r="378" spans="1:7" ht="13" x14ac:dyDescent="0.15">
      <c r="A378" s="47"/>
      <c r="B378" s="102"/>
      <c r="C378" s="103"/>
      <c r="D378" s="47"/>
      <c r="E378" s="47"/>
      <c r="F378" s="47"/>
      <c r="G378" s="47"/>
    </row>
    <row r="379" spans="1:7" ht="13" x14ac:dyDescent="0.15">
      <c r="A379" s="47"/>
      <c r="B379" s="102"/>
      <c r="C379" s="103"/>
      <c r="D379" s="47"/>
      <c r="E379" s="47"/>
      <c r="F379" s="47"/>
      <c r="G379" s="47"/>
    </row>
    <row r="380" spans="1:7" ht="13" x14ac:dyDescent="0.15">
      <c r="A380" s="47"/>
      <c r="B380" s="102"/>
      <c r="C380" s="103"/>
      <c r="D380" s="47"/>
      <c r="E380" s="47"/>
      <c r="F380" s="47"/>
      <c r="G380" s="47"/>
    </row>
    <row r="381" spans="1:7" ht="13" x14ac:dyDescent="0.15">
      <c r="A381" s="47"/>
      <c r="B381" s="102"/>
      <c r="C381" s="103"/>
      <c r="D381" s="47"/>
      <c r="E381" s="47"/>
      <c r="F381" s="47"/>
      <c r="G381" s="47"/>
    </row>
    <row r="382" spans="1:7" ht="13" x14ac:dyDescent="0.15">
      <c r="A382" s="47"/>
      <c r="B382" s="102"/>
      <c r="C382" s="103"/>
      <c r="D382" s="47"/>
      <c r="E382" s="47"/>
      <c r="F382" s="47"/>
      <c r="G382" s="47"/>
    </row>
    <row r="383" spans="1:7" ht="13" x14ac:dyDescent="0.15">
      <c r="A383" s="47"/>
      <c r="B383" s="102"/>
      <c r="C383" s="103"/>
      <c r="D383" s="47"/>
      <c r="E383" s="47"/>
      <c r="F383" s="47"/>
      <c r="G383" s="47"/>
    </row>
    <row r="384" spans="1:7" ht="13" x14ac:dyDescent="0.15">
      <c r="A384" s="47"/>
      <c r="B384" s="102"/>
      <c r="C384" s="103"/>
      <c r="D384" s="47"/>
      <c r="E384" s="47"/>
      <c r="F384" s="47"/>
      <c r="G384" s="47"/>
    </row>
    <row r="385" spans="1:7" ht="13" x14ac:dyDescent="0.15">
      <c r="A385" s="47"/>
      <c r="B385" s="102"/>
      <c r="C385" s="103"/>
      <c r="D385" s="47"/>
      <c r="E385" s="47"/>
      <c r="F385" s="47"/>
      <c r="G385" s="47"/>
    </row>
    <row r="386" spans="1:7" ht="13" x14ac:dyDescent="0.15">
      <c r="A386" s="47"/>
      <c r="B386" s="102"/>
      <c r="C386" s="103"/>
      <c r="D386" s="47"/>
      <c r="E386" s="47"/>
      <c r="F386" s="47"/>
      <c r="G386" s="47"/>
    </row>
    <row r="387" spans="1:7" ht="13" x14ac:dyDescent="0.15">
      <c r="A387" s="47"/>
      <c r="B387" s="102"/>
      <c r="C387" s="103"/>
      <c r="D387" s="47"/>
      <c r="E387" s="47"/>
      <c r="F387" s="47"/>
      <c r="G387" s="47"/>
    </row>
    <row r="388" spans="1:7" ht="13" x14ac:dyDescent="0.15">
      <c r="A388" s="47"/>
      <c r="B388" s="102"/>
      <c r="C388" s="103"/>
      <c r="D388" s="47"/>
      <c r="E388" s="47"/>
      <c r="F388" s="47"/>
      <c r="G388" s="47"/>
    </row>
    <row r="389" spans="1:7" ht="13" x14ac:dyDescent="0.15">
      <c r="A389" s="47"/>
      <c r="B389" s="102"/>
      <c r="C389" s="103"/>
      <c r="D389" s="47"/>
      <c r="E389" s="47"/>
      <c r="F389" s="47"/>
      <c r="G389" s="47"/>
    </row>
    <row r="390" spans="1:7" ht="13" x14ac:dyDescent="0.15">
      <c r="A390" s="47"/>
      <c r="B390" s="102"/>
      <c r="C390" s="103"/>
      <c r="D390" s="47"/>
      <c r="E390" s="47"/>
      <c r="F390" s="47"/>
      <c r="G390" s="47"/>
    </row>
    <row r="391" spans="1:7" ht="13" x14ac:dyDescent="0.15">
      <c r="A391" s="47"/>
      <c r="B391" s="102"/>
      <c r="C391" s="103"/>
      <c r="D391" s="47"/>
      <c r="E391" s="47"/>
      <c r="F391" s="47"/>
      <c r="G391" s="47"/>
    </row>
    <row r="392" spans="1:7" ht="13" x14ac:dyDescent="0.15">
      <c r="A392" s="47"/>
      <c r="B392" s="102"/>
      <c r="C392" s="103"/>
      <c r="D392" s="47"/>
      <c r="E392" s="47"/>
      <c r="F392" s="47"/>
      <c r="G392" s="47"/>
    </row>
    <row r="393" spans="1:7" ht="13" x14ac:dyDescent="0.15">
      <c r="A393" s="47"/>
      <c r="B393" s="102"/>
      <c r="C393" s="103"/>
      <c r="D393" s="47"/>
      <c r="E393" s="47"/>
      <c r="F393" s="47"/>
      <c r="G393" s="47"/>
    </row>
    <row r="394" spans="1:7" ht="13" x14ac:dyDescent="0.15">
      <c r="A394" s="47"/>
      <c r="B394" s="102"/>
      <c r="C394" s="103"/>
      <c r="D394" s="47"/>
      <c r="E394" s="47"/>
      <c r="F394" s="47"/>
      <c r="G394" s="47"/>
    </row>
    <row r="395" spans="1:7" ht="13" x14ac:dyDescent="0.15">
      <c r="A395" s="47"/>
      <c r="B395" s="102"/>
      <c r="C395" s="103"/>
      <c r="D395" s="47"/>
      <c r="E395" s="47"/>
      <c r="F395" s="47"/>
      <c r="G395" s="47"/>
    </row>
    <row r="396" spans="1:7" ht="13" x14ac:dyDescent="0.15">
      <c r="A396" s="47"/>
      <c r="B396" s="102"/>
      <c r="C396" s="103"/>
      <c r="D396" s="47"/>
      <c r="E396" s="47"/>
      <c r="F396" s="47"/>
      <c r="G396" s="47"/>
    </row>
    <row r="397" spans="1:7" ht="13" x14ac:dyDescent="0.15">
      <c r="A397" s="47"/>
      <c r="B397" s="102"/>
      <c r="C397" s="103"/>
      <c r="D397" s="47"/>
      <c r="E397" s="47"/>
      <c r="F397" s="47"/>
      <c r="G397" s="47"/>
    </row>
    <row r="398" spans="1:7" ht="13" x14ac:dyDescent="0.15">
      <c r="A398" s="47"/>
      <c r="B398" s="102"/>
      <c r="C398" s="103"/>
      <c r="D398" s="47"/>
      <c r="E398" s="47"/>
      <c r="F398" s="47"/>
      <c r="G398" s="47"/>
    </row>
    <row r="399" spans="1:7" ht="13" x14ac:dyDescent="0.15">
      <c r="A399" s="47"/>
      <c r="B399" s="102"/>
      <c r="C399" s="103"/>
      <c r="D399" s="47"/>
      <c r="E399" s="47"/>
      <c r="F399" s="47"/>
      <c r="G399" s="47"/>
    </row>
    <row r="400" spans="1:7" ht="13" x14ac:dyDescent="0.15">
      <c r="A400" s="47"/>
      <c r="B400" s="102"/>
      <c r="C400" s="103"/>
      <c r="D400" s="47"/>
      <c r="E400" s="47"/>
      <c r="F400" s="47"/>
      <c r="G400" s="47"/>
    </row>
    <row r="401" spans="1:7" ht="13" x14ac:dyDescent="0.15">
      <c r="A401" s="47"/>
      <c r="B401" s="102"/>
      <c r="C401" s="103"/>
      <c r="D401" s="47"/>
      <c r="E401" s="47"/>
      <c r="F401" s="47"/>
      <c r="G401" s="47"/>
    </row>
    <row r="402" spans="1:7" ht="13" x14ac:dyDescent="0.15">
      <c r="A402" s="47"/>
      <c r="B402" s="102"/>
      <c r="C402" s="103"/>
      <c r="D402" s="47"/>
      <c r="E402" s="47"/>
      <c r="F402" s="47"/>
      <c r="G402" s="47"/>
    </row>
    <row r="403" spans="1:7" ht="13" x14ac:dyDescent="0.15">
      <c r="A403" s="47"/>
      <c r="B403" s="102"/>
      <c r="C403" s="103"/>
      <c r="D403" s="47"/>
      <c r="E403" s="47"/>
      <c r="F403" s="47"/>
      <c r="G403" s="47"/>
    </row>
    <row r="404" spans="1:7" ht="13" x14ac:dyDescent="0.15">
      <c r="A404" s="47"/>
      <c r="B404" s="102"/>
      <c r="C404" s="103"/>
      <c r="D404" s="47"/>
      <c r="E404" s="47"/>
      <c r="F404" s="47"/>
      <c r="G404" s="47"/>
    </row>
    <row r="405" spans="1:7" ht="13" x14ac:dyDescent="0.15">
      <c r="A405" s="47"/>
      <c r="B405" s="102"/>
      <c r="C405" s="103"/>
      <c r="D405" s="47"/>
      <c r="E405" s="47"/>
      <c r="F405" s="47"/>
      <c r="G405" s="47"/>
    </row>
    <row r="406" spans="1:7" ht="13" x14ac:dyDescent="0.15">
      <c r="A406" s="47"/>
      <c r="B406" s="102"/>
      <c r="C406" s="103"/>
      <c r="D406" s="47"/>
      <c r="E406" s="47"/>
      <c r="F406" s="47"/>
      <c r="G406" s="47"/>
    </row>
    <row r="407" spans="1:7" ht="13" x14ac:dyDescent="0.15">
      <c r="A407" s="47"/>
      <c r="B407" s="102"/>
      <c r="C407" s="103"/>
      <c r="D407" s="47"/>
      <c r="E407" s="47"/>
      <c r="F407" s="47"/>
      <c r="G407" s="47"/>
    </row>
    <row r="408" spans="1:7" ht="13" x14ac:dyDescent="0.15">
      <c r="A408" s="47"/>
      <c r="B408" s="102"/>
      <c r="C408" s="103"/>
      <c r="D408" s="47"/>
      <c r="E408" s="47"/>
      <c r="F408" s="47"/>
      <c r="G408" s="47"/>
    </row>
    <row r="409" spans="1:7" ht="13" x14ac:dyDescent="0.15">
      <c r="A409" s="47"/>
      <c r="B409" s="102"/>
      <c r="C409" s="103"/>
      <c r="D409" s="47"/>
      <c r="E409" s="47"/>
      <c r="F409" s="47"/>
      <c r="G409" s="47"/>
    </row>
    <row r="410" spans="1:7" ht="13" x14ac:dyDescent="0.15">
      <c r="A410" s="47"/>
      <c r="B410" s="102"/>
      <c r="C410" s="103"/>
      <c r="D410" s="47"/>
      <c r="E410" s="47"/>
      <c r="F410" s="47"/>
      <c r="G410" s="47"/>
    </row>
    <row r="411" spans="1:7" ht="13" x14ac:dyDescent="0.15">
      <c r="A411" s="47"/>
      <c r="B411" s="102"/>
      <c r="C411" s="103"/>
      <c r="D411" s="47"/>
      <c r="E411" s="47"/>
      <c r="F411" s="47"/>
      <c r="G411" s="47"/>
    </row>
    <row r="412" spans="1:7" ht="13" x14ac:dyDescent="0.15">
      <c r="A412" s="47"/>
      <c r="B412" s="102"/>
      <c r="C412" s="103"/>
      <c r="D412" s="47"/>
      <c r="E412" s="47"/>
      <c r="F412" s="47"/>
      <c r="G412" s="47"/>
    </row>
    <row r="413" spans="1:7" ht="13" x14ac:dyDescent="0.15">
      <c r="A413" s="47"/>
      <c r="B413" s="102"/>
      <c r="C413" s="103"/>
      <c r="D413" s="47"/>
      <c r="E413" s="47"/>
      <c r="F413" s="47"/>
      <c r="G413" s="47"/>
    </row>
    <row r="414" spans="1:7" ht="13" x14ac:dyDescent="0.15">
      <c r="A414" s="47"/>
      <c r="B414" s="102"/>
      <c r="C414" s="103"/>
      <c r="D414" s="47"/>
      <c r="E414" s="47"/>
      <c r="F414" s="47"/>
      <c r="G414" s="47"/>
    </row>
    <row r="415" spans="1:7" ht="13" x14ac:dyDescent="0.15">
      <c r="A415" s="47"/>
      <c r="B415" s="102"/>
      <c r="C415" s="103"/>
      <c r="D415" s="47"/>
      <c r="E415" s="47"/>
      <c r="F415" s="47"/>
      <c r="G415" s="47"/>
    </row>
    <row r="416" spans="1:7" ht="13" x14ac:dyDescent="0.15">
      <c r="A416" s="47"/>
      <c r="B416" s="102"/>
      <c r="C416" s="103"/>
      <c r="D416" s="47"/>
      <c r="E416" s="47"/>
      <c r="F416" s="47"/>
      <c r="G416" s="47"/>
    </row>
    <row r="417" spans="1:7" ht="13" x14ac:dyDescent="0.15">
      <c r="A417" s="47"/>
      <c r="B417" s="102"/>
      <c r="C417" s="103"/>
      <c r="D417" s="47"/>
      <c r="E417" s="47"/>
      <c r="F417" s="47"/>
      <c r="G417" s="47"/>
    </row>
    <row r="418" spans="1:7" ht="13" x14ac:dyDescent="0.15">
      <c r="A418" s="47"/>
      <c r="B418" s="102"/>
      <c r="C418" s="103"/>
      <c r="D418" s="47"/>
      <c r="E418" s="47"/>
      <c r="F418" s="47"/>
      <c r="G418" s="47"/>
    </row>
    <row r="419" spans="1:7" ht="13" x14ac:dyDescent="0.15">
      <c r="A419" s="47"/>
      <c r="B419" s="102"/>
      <c r="C419" s="103"/>
      <c r="D419" s="47"/>
      <c r="E419" s="47"/>
      <c r="F419" s="47"/>
      <c r="G419" s="47"/>
    </row>
    <row r="420" spans="1:7" ht="13" x14ac:dyDescent="0.15">
      <c r="A420" s="47"/>
      <c r="B420" s="102"/>
      <c r="C420" s="103"/>
      <c r="D420" s="47"/>
      <c r="E420" s="47"/>
      <c r="F420" s="47"/>
      <c r="G420" s="47"/>
    </row>
    <row r="421" spans="1:7" ht="13" x14ac:dyDescent="0.15">
      <c r="A421" s="47"/>
      <c r="B421" s="102"/>
      <c r="C421" s="103"/>
      <c r="D421" s="47"/>
      <c r="E421" s="47"/>
      <c r="F421" s="47"/>
      <c r="G421" s="47"/>
    </row>
    <row r="422" spans="1:7" ht="13" x14ac:dyDescent="0.15">
      <c r="A422" s="47"/>
      <c r="B422" s="102"/>
      <c r="C422" s="103"/>
      <c r="D422" s="47"/>
      <c r="E422" s="47"/>
      <c r="F422" s="47"/>
      <c r="G422" s="47"/>
    </row>
    <row r="423" spans="1:7" ht="13" x14ac:dyDescent="0.15">
      <c r="A423" s="47"/>
      <c r="B423" s="102"/>
      <c r="C423" s="103"/>
      <c r="D423" s="47"/>
      <c r="E423" s="47"/>
      <c r="F423" s="47"/>
      <c r="G423" s="47"/>
    </row>
    <row r="424" spans="1:7" ht="13" x14ac:dyDescent="0.15">
      <c r="A424" s="47"/>
      <c r="B424" s="102"/>
      <c r="C424" s="103"/>
      <c r="D424" s="47"/>
      <c r="E424" s="47"/>
      <c r="F424" s="47"/>
      <c r="G424" s="47"/>
    </row>
    <row r="425" spans="1:7" ht="13" x14ac:dyDescent="0.15">
      <c r="A425" s="47"/>
      <c r="B425" s="102"/>
      <c r="C425" s="103"/>
      <c r="D425" s="47"/>
      <c r="E425" s="47"/>
      <c r="F425" s="47"/>
      <c r="G425" s="47"/>
    </row>
    <row r="426" spans="1:7" ht="13" x14ac:dyDescent="0.15">
      <c r="A426" s="47"/>
      <c r="B426" s="102"/>
      <c r="C426" s="103"/>
      <c r="D426" s="47"/>
      <c r="E426" s="47"/>
      <c r="F426" s="47"/>
      <c r="G426" s="47"/>
    </row>
    <row r="427" spans="1:7" ht="13" x14ac:dyDescent="0.15">
      <c r="A427" s="47"/>
      <c r="B427" s="102"/>
      <c r="C427" s="103"/>
      <c r="D427" s="47"/>
      <c r="E427" s="47"/>
      <c r="F427" s="47"/>
      <c r="G427" s="47"/>
    </row>
    <row r="428" spans="1:7" ht="13" x14ac:dyDescent="0.15">
      <c r="A428" s="47"/>
      <c r="B428" s="102"/>
      <c r="C428" s="103"/>
      <c r="D428" s="47"/>
      <c r="E428" s="47"/>
      <c r="F428" s="47"/>
      <c r="G428" s="47"/>
    </row>
    <row r="429" spans="1:7" ht="13" x14ac:dyDescent="0.15">
      <c r="A429" s="47"/>
      <c r="B429" s="102"/>
      <c r="C429" s="103"/>
      <c r="D429" s="47"/>
      <c r="E429" s="47"/>
      <c r="F429" s="47"/>
      <c r="G429" s="47"/>
    </row>
    <row r="430" spans="1:7" ht="13" x14ac:dyDescent="0.15">
      <c r="A430" s="47"/>
      <c r="B430" s="102"/>
      <c r="C430" s="103"/>
      <c r="D430" s="47"/>
      <c r="E430" s="47"/>
      <c r="F430" s="47"/>
      <c r="G430" s="47"/>
    </row>
    <row r="431" spans="1:7" ht="13" x14ac:dyDescent="0.15">
      <c r="A431" s="47"/>
      <c r="B431" s="102"/>
      <c r="C431" s="103"/>
      <c r="D431" s="47"/>
      <c r="E431" s="47"/>
      <c r="F431" s="47"/>
      <c r="G431" s="47"/>
    </row>
    <row r="432" spans="1:7" ht="13" x14ac:dyDescent="0.15">
      <c r="A432" s="47"/>
      <c r="B432" s="102"/>
      <c r="C432" s="103"/>
      <c r="D432" s="47"/>
      <c r="E432" s="47"/>
      <c r="F432" s="47"/>
      <c r="G432" s="47"/>
    </row>
    <row r="433" spans="1:7" ht="13" x14ac:dyDescent="0.15">
      <c r="A433" s="47"/>
      <c r="B433" s="102"/>
      <c r="C433" s="103"/>
      <c r="D433" s="47"/>
      <c r="E433" s="47"/>
      <c r="F433" s="47"/>
      <c r="G433" s="47"/>
    </row>
    <row r="434" spans="1:7" ht="13" x14ac:dyDescent="0.15">
      <c r="A434" s="47"/>
      <c r="B434" s="102"/>
      <c r="C434" s="103"/>
      <c r="D434" s="47"/>
      <c r="E434" s="47"/>
      <c r="F434" s="47"/>
      <c r="G434" s="47"/>
    </row>
    <row r="435" spans="1:7" ht="13" x14ac:dyDescent="0.15">
      <c r="A435" s="47"/>
      <c r="B435" s="102"/>
      <c r="C435" s="103"/>
      <c r="D435" s="47"/>
      <c r="E435" s="47"/>
      <c r="F435" s="47"/>
      <c r="G435" s="47"/>
    </row>
    <row r="436" spans="1:7" ht="13" x14ac:dyDescent="0.15">
      <c r="A436" s="47"/>
      <c r="B436" s="102"/>
      <c r="C436" s="103"/>
      <c r="D436" s="47"/>
      <c r="E436" s="47"/>
      <c r="F436" s="47"/>
      <c r="G436" s="47"/>
    </row>
    <row r="437" spans="1:7" ht="13" x14ac:dyDescent="0.15">
      <c r="A437" s="47"/>
      <c r="B437" s="102"/>
      <c r="C437" s="103"/>
      <c r="D437" s="47"/>
      <c r="E437" s="47"/>
      <c r="F437" s="47"/>
      <c r="G437" s="47"/>
    </row>
    <row r="438" spans="1:7" ht="13" x14ac:dyDescent="0.15">
      <c r="A438" s="47"/>
      <c r="B438" s="102"/>
      <c r="C438" s="103"/>
      <c r="D438" s="47"/>
      <c r="E438" s="47"/>
      <c r="F438" s="47"/>
      <c r="G438" s="47"/>
    </row>
    <row r="439" spans="1:7" ht="13" x14ac:dyDescent="0.15">
      <c r="A439" s="47"/>
      <c r="B439" s="102"/>
      <c r="C439" s="103"/>
      <c r="D439" s="47"/>
      <c r="E439" s="47"/>
      <c r="F439" s="47"/>
      <c r="G439" s="47"/>
    </row>
    <row r="440" spans="1:7" ht="13" x14ac:dyDescent="0.15">
      <c r="A440" s="47"/>
      <c r="B440" s="102"/>
      <c r="C440" s="103"/>
      <c r="D440" s="47"/>
      <c r="E440" s="47"/>
      <c r="F440" s="47"/>
      <c r="G440" s="47"/>
    </row>
    <row r="441" spans="1:7" ht="13" x14ac:dyDescent="0.15">
      <c r="A441" s="47"/>
      <c r="B441" s="102"/>
      <c r="C441" s="103"/>
      <c r="D441" s="47"/>
      <c r="E441" s="47"/>
      <c r="F441" s="47"/>
      <c r="G441" s="47"/>
    </row>
    <row r="442" spans="1:7" ht="13" x14ac:dyDescent="0.15">
      <c r="A442" s="47"/>
      <c r="B442" s="102"/>
      <c r="C442" s="103"/>
      <c r="D442" s="47"/>
      <c r="E442" s="47"/>
      <c r="F442" s="47"/>
      <c r="G442" s="47"/>
    </row>
    <row r="443" spans="1:7" ht="13" x14ac:dyDescent="0.15">
      <c r="A443" s="47"/>
      <c r="B443" s="102"/>
      <c r="C443" s="103"/>
      <c r="D443" s="47"/>
      <c r="E443" s="47"/>
      <c r="F443" s="47"/>
      <c r="G443" s="47"/>
    </row>
    <row r="444" spans="1:7" ht="13" x14ac:dyDescent="0.15">
      <c r="A444" s="47"/>
      <c r="B444" s="102"/>
      <c r="C444" s="103"/>
      <c r="D444" s="47"/>
      <c r="E444" s="47"/>
      <c r="F444" s="47"/>
      <c r="G444" s="47"/>
    </row>
    <row r="445" spans="1:7" ht="13" x14ac:dyDescent="0.15">
      <c r="A445" s="47"/>
      <c r="B445" s="102"/>
      <c r="C445" s="103"/>
      <c r="D445" s="47"/>
      <c r="E445" s="47"/>
      <c r="F445" s="47"/>
      <c r="G445" s="47"/>
    </row>
    <row r="446" spans="1:7" ht="13" x14ac:dyDescent="0.15">
      <c r="A446" s="47"/>
      <c r="B446" s="102"/>
      <c r="C446" s="103"/>
      <c r="D446" s="47"/>
      <c r="E446" s="47"/>
      <c r="F446" s="47"/>
      <c r="G446" s="47"/>
    </row>
    <row r="447" spans="1:7" ht="13" x14ac:dyDescent="0.15">
      <c r="A447" s="47"/>
      <c r="B447" s="102"/>
      <c r="C447" s="103"/>
      <c r="D447" s="47"/>
      <c r="E447" s="47"/>
      <c r="F447" s="47"/>
      <c r="G447" s="47"/>
    </row>
    <row r="448" spans="1:7" ht="13" x14ac:dyDescent="0.15">
      <c r="A448" s="47"/>
      <c r="B448" s="102"/>
      <c r="C448" s="103"/>
      <c r="D448" s="47"/>
      <c r="E448" s="47"/>
      <c r="F448" s="47"/>
      <c r="G448" s="47"/>
    </row>
    <row r="449" spans="1:7" ht="13" x14ac:dyDescent="0.15">
      <c r="A449" s="47"/>
      <c r="B449" s="102"/>
      <c r="C449" s="103"/>
      <c r="D449" s="47"/>
      <c r="E449" s="47"/>
      <c r="F449" s="47"/>
      <c r="G449" s="47"/>
    </row>
    <row r="450" spans="1:7" ht="13" x14ac:dyDescent="0.15">
      <c r="A450" s="47"/>
      <c r="B450" s="102"/>
      <c r="C450" s="103"/>
      <c r="D450" s="47"/>
      <c r="E450" s="47"/>
      <c r="F450" s="47"/>
      <c r="G450" s="47"/>
    </row>
    <row r="451" spans="1:7" ht="13" x14ac:dyDescent="0.15">
      <c r="A451" s="47"/>
      <c r="B451" s="102"/>
      <c r="C451" s="103"/>
      <c r="D451" s="47"/>
      <c r="E451" s="47"/>
      <c r="F451" s="47"/>
      <c r="G451" s="47"/>
    </row>
    <row r="452" spans="1:7" ht="13" x14ac:dyDescent="0.15">
      <c r="A452" s="47"/>
      <c r="B452" s="102"/>
      <c r="C452" s="103"/>
      <c r="D452" s="47"/>
      <c r="E452" s="47"/>
      <c r="F452" s="47"/>
      <c r="G452" s="47"/>
    </row>
    <row r="453" spans="1:7" ht="13" x14ac:dyDescent="0.15">
      <c r="A453" s="47"/>
      <c r="B453" s="102"/>
      <c r="C453" s="103"/>
      <c r="D453" s="47"/>
      <c r="E453" s="47"/>
      <c r="F453" s="47"/>
      <c r="G453" s="47"/>
    </row>
    <row r="454" spans="1:7" ht="13" x14ac:dyDescent="0.15">
      <c r="A454" s="47"/>
      <c r="B454" s="102"/>
      <c r="C454" s="103"/>
      <c r="D454" s="47"/>
      <c r="E454" s="47"/>
      <c r="F454" s="47"/>
      <c r="G454" s="47"/>
    </row>
    <row r="455" spans="1:7" ht="13" x14ac:dyDescent="0.15">
      <c r="A455" s="47"/>
      <c r="B455" s="102"/>
      <c r="C455" s="103"/>
      <c r="D455" s="47"/>
      <c r="E455" s="47"/>
      <c r="F455" s="47"/>
      <c r="G455" s="47"/>
    </row>
    <row r="456" spans="1:7" ht="13" x14ac:dyDescent="0.15">
      <c r="A456" s="47"/>
      <c r="B456" s="102"/>
      <c r="C456" s="103"/>
      <c r="D456" s="47"/>
      <c r="E456" s="47"/>
      <c r="F456" s="47"/>
      <c r="G456" s="47"/>
    </row>
    <row r="457" spans="1:7" ht="13" x14ac:dyDescent="0.15">
      <c r="A457" s="47"/>
      <c r="B457" s="102"/>
      <c r="C457" s="103"/>
      <c r="D457" s="47"/>
      <c r="E457" s="47"/>
      <c r="F457" s="47"/>
      <c r="G457" s="47"/>
    </row>
    <row r="458" spans="1:7" ht="13" x14ac:dyDescent="0.15">
      <c r="A458" s="47"/>
      <c r="B458" s="102"/>
      <c r="C458" s="103"/>
      <c r="D458" s="47"/>
      <c r="E458" s="47"/>
      <c r="F458" s="47"/>
      <c r="G458" s="47"/>
    </row>
    <row r="459" spans="1:7" ht="13" x14ac:dyDescent="0.15">
      <c r="A459" s="47"/>
      <c r="B459" s="102"/>
      <c r="C459" s="103"/>
      <c r="D459" s="47"/>
      <c r="E459" s="47"/>
      <c r="F459" s="47"/>
      <c r="G459" s="47"/>
    </row>
    <row r="460" spans="1:7" ht="13" x14ac:dyDescent="0.15">
      <c r="A460" s="47"/>
      <c r="B460" s="102"/>
      <c r="C460" s="103"/>
      <c r="D460" s="47"/>
      <c r="E460" s="47"/>
      <c r="F460" s="47"/>
      <c r="G460" s="47"/>
    </row>
    <row r="461" spans="1:7" ht="13" x14ac:dyDescent="0.15">
      <c r="A461" s="47"/>
      <c r="B461" s="102"/>
      <c r="C461" s="103"/>
      <c r="D461" s="47"/>
      <c r="E461" s="47"/>
      <c r="F461" s="47"/>
      <c r="G461" s="47"/>
    </row>
    <row r="462" spans="1:7" ht="13" x14ac:dyDescent="0.15">
      <c r="A462" s="47"/>
      <c r="B462" s="102"/>
      <c r="C462" s="103"/>
      <c r="D462" s="47"/>
      <c r="E462" s="47"/>
      <c r="F462" s="47"/>
      <c r="G462" s="47"/>
    </row>
    <row r="463" spans="1:7" ht="13" x14ac:dyDescent="0.15">
      <c r="A463" s="47"/>
      <c r="B463" s="102"/>
      <c r="C463" s="103"/>
      <c r="D463" s="47"/>
      <c r="E463" s="47"/>
      <c r="F463" s="47"/>
      <c r="G463" s="47"/>
    </row>
    <row r="464" spans="1:7" ht="13" x14ac:dyDescent="0.15">
      <c r="A464" s="47"/>
      <c r="B464" s="102"/>
      <c r="C464" s="103"/>
      <c r="D464" s="47"/>
      <c r="E464" s="47"/>
      <c r="F464" s="47"/>
      <c r="G464" s="47"/>
    </row>
    <row r="465" spans="1:7" ht="13" x14ac:dyDescent="0.15">
      <c r="A465" s="47"/>
      <c r="B465" s="102"/>
      <c r="C465" s="103"/>
      <c r="D465" s="47"/>
      <c r="E465" s="47"/>
      <c r="F465" s="47"/>
      <c r="G465" s="47"/>
    </row>
    <row r="466" spans="1:7" ht="13" x14ac:dyDescent="0.15">
      <c r="A466" s="47"/>
      <c r="B466" s="102"/>
      <c r="C466" s="103"/>
      <c r="D466" s="47"/>
      <c r="E466" s="47"/>
      <c r="F466" s="47"/>
      <c r="G466" s="47"/>
    </row>
    <row r="467" spans="1:7" ht="13" x14ac:dyDescent="0.15">
      <c r="A467" s="47"/>
      <c r="B467" s="102"/>
      <c r="C467" s="103"/>
      <c r="D467" s="47"/>
      <c r="E467" s="47"/>
      <c r="F467" s="47"/>
      <c r="G467" s="47"/>
    </row>
    <row r="468" spans="1:7" ht="13" x14ac:dyDescent="0.15">
      <c r="A468" s="47"/>
      <c r="B468" s="102"/>
      <c r="C468" s="103"/>
      <c r="D468" s="47"/>
      <c r="E468" s="47"/>
      <c r="F468" s="47"/>
      <c r="G468" s="47"/>
    </row>
    <row r="469" spans="1:7" ht="13" x14ac:dyDescent="0.15">
      <c r="A469" s="47"/>
      <c r="B469" s="102"/>
      <c r="C469" s="103"/>
      <c r="D469" s="47"/>
      <c r="E469" s="47"/>
      <c r="F469" s="47"/>
      <c r="G469" s="47"/>
    </row>
    <row r="470" spans="1:7" ht="13" x14ac:dyDescent="0.15">
      <c r="A470" s="47"/>
      <c r="B470" s="102"/>
      <c r="C470" s="103"/>
      <c r="D470" s="47"/>
      <c r="E470" s="47"/>
      <c r="F470" s="47"/>
      <c r="G470" s="47"/>
    </row>
    <row r="471" spans="1:7" ht="13" x14ac:dyDescent="0.15">
      <c r="A471" s="47"/>
      <c r="B471" s="102"/>
      <c r="C471" s="103"/>
      <c r="D471" s="47"/>
      <c r="E471" s="47"/>
      <c r="F471" s="47"/>
      <c r="G471" s="47"/>
    </row>
    <row r="472" spans="1:7" ht="13" x14ac:dyDescent="0.15">
      <c r="A472" s="47"/>
      <c r="B472" s="102"/>
      <c r="C472" s="103"/>
      <c r="D472" s="47"/>
      <c r="E472" s="47"/>
      <c r="F472" s="47"/>
      <c r="G472" s="47"/>
    </row>
    <row r="473" spans="1:7" ht="13" x14ac:dyDescent="0.15">
      <c r="A473" s="47"/>
      <c r="B473" s="102"/>
      <c r="C473" s="103"/>
      <c r="D473" s="47"/>
      <c r="E473" s="47"/>
      <c r="F473" s="47"/>
      <c r="G473" s="47"/>
    </row>
    <row r="474" spans="1:7" ht="13" x14ac:dyDescent="0.15">
      <c r="A474" s="47"/>
      <c r="B474" s="102"/>
      <c r="C474" s="103"/>
      <c r="D474" s="47"/>
      <c r="E474" s="47"/>
      <c r="F474" s="47"/>
      <c r="G474" s="47"/>
    </row>
    <row r="475" spans="1:7" ht="13" x14ac:dyDescent="0.15">
      <c r="A475" s="47"/>
      <c r="B475" s="102"/>
      <c r="C475" s="103"/>
      <c r="D475" s="47"/>
      <c r="E475" s="47"/>
      <c r="F475" s="47"/>
      <c r="G475" s="47"/>
    </row>
    <row r="476" spans="1:7" ht="13" x14ac:dyDescent="0.15">
      <c r="A476" s="47"/>
      <c r="B476" s="102"/>
      <c r="C476" s="103"/>
      <c r="D476" s="47"/>
      <c r="E476" s="47"/>
      <c r="F476" s="47"/>
      <c r="G476" s="47"/>
    </row>
    <row r="477" spans="1:7" ht="13" x14ac:dyDescent="0.15">
      <c r="A477" s="47"/>
      <c r="B477" s="102"/>
      <c r="C477" s="103"/>
      <c r="D477" s="47"/>
      <c r="E477" s="47"/>
      <c r="F477" s="47"/>
      <c r="G477" s="47"/>
    </row>
    <row r="478" spans="1:7" ht="13" x14ac:dyDescent="0.15">
      <c r="A478" s="47"/>
      <c r="B478" s="102"/>
      <c r="C478" s="103"/>
      <c r="D478" s="47"/>
      <c r="E478" s="47"/>
      <c r="F478" s="47"/>
      <c r="G478" s="47"/>
    </row>
    <row r="479" spans="1:7" ht="13" x14ac:dyDescent="0.15">
      <c r="A479" s="47"/>
      <c r="B479" s="102"/>
      <c r="C479" s="103"/>
      <c r="D479" s="47"/>
      <c r="E479" s="47"/>
      <c r="F479" s="47"/>
      <c r="G479" s="47"/>
    </row>
    <row r="480" spans="1:7" ht="13" x14ac:dyDescent="0.15">
      <c r="A480" s="47"/>
      <c r="B480" s="102"/>
      <c r="C480" s="103"/>
      <c r="D480" s="47"/>
      <c r="E480" s="47"/>
      <c r="F480" s="47"/>
      <c r="G480" s="47"/>
    </row>
    <row r="481" spans="1:7" ht="13" x14ac:dyDescent="0.15">
      <c r="A481" s="47"/>
      <c r="B481" s="102"/>
      <c r="C481" s="103"/>
      <c r="D481" s="47"/>
      <c r="E481" s="47"/>
      <c r="F481" s="47"/>
      <c r="G481" s="47"/>
    </row>
    <row r="482" spans="1:7" ht="13" x14ac:dyDescent="0.15">
      <c r="A482" s="47"/>
      <c r="B482" s="102"/>
      <c r="C482" s="103"/>
      <c r="D482" s="47"/>
      <c r="E482" s="47"/>
      <c r="F482" s="47"/>
      <c r="G482" s="47"/>
    </row>
    <row r="483" spans="1:7" ht="13" x14ac:dyDescent="0.15">
      <c r="A483" s="47"/>
      <c r="B483" s="102"/>
      <c r="C483" s="103"/>
      <c r="D483" s="47"/>
      <c r="E483" s="47"/>
      <c r="F483" s="47"/>
      <c r="G483" s="47"/>
    </row>
    <row r="484" spans="1:7" ht="13" x14ac:dyDescent="0.15">
      <c r="A484" s="47"/>
      <c r="B484" s="102"/>
      <c r="C484" s="103"/>
      <c r="D484" s="47"/>
      <c r="E484" s="47"/>
      <c r="F484" s="47"/>
      <c r="G484" s="47"/>
    </row>
    <row r="485" spans="1:7" ht="13" x14ac:dyDescent="0.15">
      <c r="A485" s="47"/>
      <c r="B485" s="102"/>
      <c r="C485" s="103"/>
      <c r="D485" s="47"/>
      <c r="E485" s="47"/>
      <c r="F485" s="47"/>
      <c r="G485" s="47"/>
    </row>
    <row r="486" spans="1:7" ht="13" x14ac:dyDescent="0.15">
      <c r="A486" s="47"/>
      <c r="B486" s="102"/>
      <c r="C486" s="103"/>
      <c r="D486" s="47"/>
      <c r="E486" s="47"/>
      <c r="F486" s="47"/>
      <c r="G486" s="47"/>
    </row>
    <row r="487" spans="1:7" ht="13" x14ac:dyDescent="0.15">
      <c r="A487" s="47"/>
      <c r="B487" s="102"/>
      <c r="C487" s="103"/>
      <c r="D487" s="47"/>
      <c r="E487" s="47"/>
      <c r="F487" s="47"/>
      <c r="G487" s="47"/>
    </row>
    <row r="488" spans="1:7" ht="13" x14ac:dyDescent="0.15">
      <c r="A488" s="47"/>
      <c r="B488" s="102"/>
      <c r="C488" s="103"/>
      <c r="D488" s="47"/>
      <c r="E488" s="47"/>
      <c r="F488" s="47"/>
      <c r="G488" s="47"/>
    </row>
    <row r="489" spans="1:7" ht="13" x14ac:dyDescent="0.15">
      <c r="A489" s="47"/>
      <c r="B489" s="102"/>
      <c r="C489" s="103"/>
      <c r="D489" s="47"/>
      <c r="E489" s="47"/>
      <c r="F489" s="47"/>
      <c r="G489" s="47"/>
    </row>
    <row r="490" spans="1:7" ht="13" x14ac:dyDescent="0.15">
      <c r="A490" s="47"/>
      <c r="B490" s="102"/>
      <c r="C490" s="103"/>
      <c r="D490" s="47"/>
      <c r="E490" s="47"/>
      <c r="F490" s="47"/>
      <c r="G490" s="47"/>
    </row>
    <row r="491" spans="1:7" ht="13" x14ac:dyDescent="0.15">
      <c r="A491" s="47"/>
      <c r="B491" s="102"/>
      <c r="C491" s="103"/>
      <c r="D491" s="47"/>
      <c r="E491" s="47"/>
      <c r="F491" s="47"/>
      <c r="G491" s="47"/>
    </row>
    <row r="492" spans="1:7" ht="13" x14ac:dyDescent="0.15">
      <c r="A492" s="47"/>
      <c r="B492" s="102"/>
      <c r="C492" s="103"/>
      <c r="D492" s="47"/>
      <c r="E492" s="47"/>
      <c r="F492" s="47"/>
      <c r="G492" s="47"/>
    </row>
    <row r="493" spans="1:7" ht="13" x14ac:dyDescent="0.15">
      <c r="A493" s="47"/>
      <c r="B493" s="102"/>
      <c r="C493" s="103"/>
      <c r="D493" s="47"/>
      <c r="E493" s="47"/>
      <c r="F493" s="47"/>
      <c r="G493" s="47"/>
    </row>
    <row r="494" spans="1:7" ht="13" x14ac:dyDescent="0.15">
      <c r="A494" s="47"/>
      <c r="B494" s="102"/>
      <c r="C494" s="103"/>
      <c r="D494" s="47"/>
      <c r="E494" s="47"/>
      <c r="F494" s="47"/>
      <c r="G494" s="47"/>
    </row>
    <row r="495" spans="1:7" ht="13" x14ac:dyDescent="0.15">
      <c r="A495" s="47"/>
      <c r="B495" s="102"/>
      <c r="C495" s="103"/>
      <c r="D495" s="47"/>
      <c r="E495" s="47"/>
      <c r="F495" s="47"/>
      <c r="G495" s="47"/>
    </row>
    <row r="496" spans="1:7" ht="13" x14ac:dyDescent="0.15">
      <c r="A496" s="47"/>
      <c r="B496" s="102"/>
      <c r="C496" s="103"/>
      <c r="D496" s="47"/>
      <c r="E496" s="47"/>
      <c r="F496" s="47"/>
      <c r="G496" s="47"/>
    </row>
    <row r="497" spans="1:7" ht="13" x14ac:dyDescent="0.15">
      <c r="A497" s="47"/>
      <c r="B497" s="102"/>
      <c r="C497" s="103"/>
      <c r="D497" s="47"/>
      <c r="E497" s="47"/>
      <c r="F497" s="47"/>
      <c r="G497" s="47"/>
    </row>
    <row r="498" spans="1:7" ht="13" x14ac:dyDescent="0.15">
      <c r="A498" s="47"/>
      <c r="B498" s="102"/>
      <c r="C498" s="103"/>
      <c r="D498" s="47"/>
      <c r="E498" s="47"/>
      <c r="F498" s="47"/>
      <c r="G498" s="47"/>
    </row>
    <row r="499" spans="1:7" ht="13" x14ac:dyDescent="0.15">
      <c r="A499" s="47"/>
      <c r="B499" s="102"/>
      <c r="C499" s="103"/>
      <c r="D499" s="47"/>
      <c r="E499" s="47"/>
      <c r="F499" s="47"/>
      <c r="G499" s="47"/>
    </row>
    <row r="500" spans="1:7" ht="13" x14ac:dyDescent="0.15">
      <c r="A500" s="47"/>
      <c r="B500" s="102"/>
      <c r="C500" s="103"/>
      <c r="D500" s="47"/>
      <c r="E500" s="47"/>
      <c r="F500" s="47"/>
      <c r="G500" s="47"/>
    </row>
    <row r="501" spans="1:7" ht="13" x14ac:dyDescent="0.15">
      <c r="A501" s="47"/>
      <c r="B501" s="102"/>
      <c r="C501" s="103"/>
      <c r="D501" s="47"/>
      <c r="E501" s="47"/>
      <c r="F501" s="47"/>
      <c r="G501" s="47"/>
    </row>
    <row r="502" spans="1:7" ht="13" x14ac:dyDescent="0.15">
      <c r="A502" s="47"/>
      <c r="B502" s="102"/>
      <c r="C502" s="103"/>
      <c r="D502" s="47"/>
      <c r="E502" s="47"/>
      <c r="F502" s="47"/>
      <c r="G502" s="47"/>
    </row>
    <row r="503" spans="1:7" ht="13" x14ac:dyDescent="0.15">
      <c r="A503" s="47"/>
      <c r="B503" s="102"/>
      <c r="C503" s="103"/>
      <c r="D503" s="47"/>
      <c r="E503" s="47"/>
      <c r="F503" s="47"/>
      <c r="G503" s="47"/>
    </row>
    <row r="504" spans="1:7" ht="13" x14ac:dyDescent="0.15">
      <c r="A504" s="47"/>
      <c r="B504" s="102"/>
      <c r="C504" s="103"/>
      <c r="D504" s="47"/>
      <c r="E504" s="47"/>
      <c r="F504" s="47"/>
      <c r="G504" s="47"/>
    </row>
    <row r="505" spans="1:7" ht="13" x14ac:dyDescent="0.15">
      <c r="A505" s="47"/>
      <c r="B505" s="102"/>
      <c r="C505" s="103"/>
      <c r="D505" s="47"/>
      <c r="E505" s="47"/>
      <c r="F505" s="47"/>
      <c r="G505" s="47"/>
    </row>
    <row r="506" spans="1:7" ht="13" x14ac:dyDescent="0.15">
      <c r="A506" s="47"/>
      <c r="B506" s="102"/>
      <c r="C506" s="103"/>
      <c r="D506" s="47"/>
      <c r="E506" s="47"/>
      <c r="F506" s="47"/>
      <c r="G506" s="47"/>
    </row>
    <row r="507" spans="1:7" ht="13" x14ac:dyDescent="0.15">
      <c r="A507" s="47"/>
      <c r="B507" s="102"/>
      <c r="C507" s="103"/>
      <c r="D507" s="47"/>
      <c r="E507" s="47"/>
      <c r="F507" s="47"/>
      <c r="G507" s="47"/>
    </row>
    <row r="508" spans="1:7" ht="13" x14ac:dyDescent="0.15">
      <c r="A508" s="47"/>
      <c r="B508" s="102"/>
      <c r="C508" s="103"/>
      <c r="D508" s="47"/>
      <c r="E508" s="47"/>
      <c r="F508" s="47"/>
      <c r="G508" s="47"/>
    </row>
    <row r="509" spans="1:7" ht="13" x14ac:dyDescent="0.15">
      <c r="A509" s="47"/>
      <c r="B509" s="102"/>
      <c r="C509" s="103"/>
      <c r="D509" s="47"/>
      <c r="E509" s="47"/>
      <c r="F509" s="47"/>
      <c r="G509" s="47"/>
    </row>
    <row r="510" spans="1:7" ht="13" x14ac:dyDescent="0.15">
      <c r="A510" s="47"/>
      <c r="B510" s="102"/>
      <c r="C510" s="103"/>
      <c r="D510" s="47"/>
      <c r="E510" s="47"/>
      <c r="F510" s="47"/>
      <c r="G510" s="47"/>
    </row>
    <row r="511" spans="1:7" ht="13" x14ac:dyDescent="0.15">
      <c r="A511" s="47"/>
      <c r="B511" s="102"/>
      <c r="C511" s="103"/>
      <c r="D511" s="47"/>
      <c r="E511" s="47"/>
      <c r="F511" s="47"/>
      <c r="G511" s="47"/>
    </row>
    <row r="512" spans="1:7" ht="13" x14ac:dyDescent="0.15">
      <c r="A512" s="47"/>
      <c r="B512" s="102"/>
      <c r="C512" s="103"/>
      <c r="D512" s="47"/>
      <c r="E512" s="47"/>
      <c r="F512" s="47"/>
      <c r="G512" s="47"/>
    </row>
    <row r="513" spans="1:7" ht="13" x14ac:dyDescent="0.15">
      <c r="A513" s="47"/>
      <c r="B513" s="102"/>
      <c r="C513" s="103"/>
      <c r="D513" s="47"/>
      <c r="E513" s="47"/>
      <c r="F513" s="47"/>
      <c r="G513" s="47"/>
    </row>
    <row r="514" spans="1:7" ht="13" x14ac:dyDescent="0.15">
      <c r="A514" s="47"/>
      <c r="B514" s="102"/>
      <c r="C514" s="103"/>
      <c r="D514" s="47"/>
      <c r="E514" s="47"/>
      <c r="F514" s="47"/>
      <c r="G514" s="47"/>
    </row>
    <row r="515" spans="1:7" ht="13" x14ac:dyDescent="0.15">
      <c r="A515" s="47"/>
      <c r="B515" s="102"/>
      <c r="C515" s="103"/>
      <c r="D515" s="47"/>
      <c r="E515" s="47"/>
      <c r="F515" s="47"/>
      <c r="G515" s="47"/>
    </row>
    <row r="516" spans="1:7" ht="13" x14ac:dyDescent="0.15">
      <c r="A516" s="47"/>
      <c r="B516" s="102"/>
      <c r="C516" s="103"/>
      <c r="D516" s="47"/>
      <c r="E516" s="47"/>
      <c r="F516" s="47"/>
      <c r="G516" s="47"/>
    </row>
    <row r="517" spans="1:7" ht="13" x14ac:dyDescent="0.15">
      <c r="A517" s="47"/>
      <c r="B517" s="102"/>
      <c r="C517" s="103"/>
      <c r="D517" s="47"/>
      <c r="E517" s="47"/>
      <c r="F517" s="47"/>
      <c r="G517" s="47"/>
    </row>
    <row r="518" spans="1:7" ht="13" x14ac:dyDescent="0.15">
      <c r="A518" s="47"/>
      <c r="B518" s="102"/>
      <c r="C518" s="103"/>
      <c r="D518" s="47"/>
      <c r="E518" s="47"/>
      <c r="F518" s="47"/>
      <c r="G518" s="47"/>
    </row>
    <row r="519" spans="1:7" ht="13" x14ac:dyDescent="0.15">
      <c r="A519" s="47"/>
      <c r="B519" s="102"/>
      <c r="C519" s="103"/>
      <c r="D519" s="47"/>
      <c r="E519" s="47"/>
      <c r="F519" s="47"/>
      <c r="G519" s="47"/>
    </row>
    <row r="520" spans="1:7" ht="13" x14ac:dyDescent="0.15">
      <c r="A520" s="47"/>
      <c r="B520" s="102"/>
      <c r="C520" s="103"/>
      <c r="D520" s="47"/>
      <c r="E520" s="47"/>
      <c r="F520" s="47"/>
      <c r="G520" s="47"/>
    </row>
    <row r="521" spans="1:7" ht="13" x14ac:dyDescent="0.15">
      <c r="A521" s="47"/>
      <c r="B521" s="102"/>
      <c r="C521" s="103"/>
      <c r="D521" s="47"/>
      <c r="E521" s="47"/>
      <c r="F521" s="47"/>
      <c r="G521" s="47"/>
    </row>
    <row r="522" spans="1:7" ht="13" x14ac:dyDescent="0.15">
      <c r="A522" s="47"/>
      <c r="B522" s="102"/>
      <c r="C522" s="103"/>
      <c r="D522" s="47"/>
      <c r="E522" s="47"/>
      <c r="F522" s="47"/>
      <c r="G522" s="47"/>
    </row>
    <row r="523" spans="1:7" ht="13" x14ac:dyDescent="0.15">
      <c r="A523" s="47"/>
      <c r="B523" s="102"/>
      <c r="C523" s="103"/>
      <c r="D523" s="47"/>
      <c r="E523" s="47"/>
      <c r="F523" s="47"/>
      <c r="G523" s="47"/>
    </row>
    <row r="524" spans="1:7" ht="13" x14ac:dyDescent="0.15">
      <c r="A524" s="47"/>
      <c r="B524" s="102"/>
      <c r="C524" s="103"/>
      <c r="D524" s="47"/>
      <c r="E524" s="47"/>
      <c r="F524" s="47"/>
      <c r="G524" s="47"/>
    </row>
    <row r="525" spans="1:7" ht="13" x14ac:dyDescent="0.15">
      <c r="A525" s="47"/>
      <c r="B525" s="102"/>
      <c r="C525" s="103"/>
      <c r="D525" s="47"/>
      <c r="E525" s="47"/>
      <c r="F525" s="47"/>
      <c r="G525" s="47"/>
    </row>
    <row r="526" spans="1:7" ht="13" x14ac:dyDescent="0.15">
      <c r="A526" s="47"/>
      <c r="B526" s="102"/>
      <c r="C526" s="103"/>
      <c r="D526" s="47"/>
      <c r="E526" s="47"/>
      <c r="F526" s="47"/>
      <c r="G526" s="47"/>
    </row>
    <row r="527" spans="1:7" ht="13" x14ac:dyDescent="0.15">
      <c r="A527" s="47"/>
      <c r="B527" s="102"/>
      <c r="C527" s="103"/>
      <c r="D527" s="47"/>
      <c r="E527" s="47"/>
      <c r="F527" s="47"/>
      <c r="G527" s="47"/>
    </row>
    <row r="528" spans="1:7" ht="13" x14ac:dyDescent="0.15">
      <c r="A528" s="47"/>
      <c r="B528" s="102"/>
      <c r="C528" s="103"/>
      <c r="D528" s="47"/>
      <c r="E528" s="47"/>
      <c r="F528" s="47"/>
      <c r="G528" s="47"/>
    </row>
    <row r="529" spans="1:7" ht="13" x14ac:dyDescent="0.15">
      <c r="A529" s="47"/>
      <c r="B529" s="102"/>
      <c r="C529" s="103"/>
      <c r="D529" s="47"/>
      <c r="E529" s="47"/>
      <c r="F529" s="47"/>
      <c r="G529" s="47"/>
    </row>
    <row r="530" spans="1:7" ht="13" x14ac:dyDescent="0.15">
      <c r="A530" s="47"/>
      <c r="B530" s="102"/>
      <c r="C530" s="103"/>
      <c r="D530" s="47"/>
      <c r="E530" s="47"/>
      <c r="F530" s="47"/>
      <c r="G530" s="47"/>
    </row>
    <row r="531" spans="1:7" ht="13" x14ac:dyDescent="0.15">
      <c r="A531" s="47"/>
      <c r="B531" s="102"/>
      <c r="C531" s="103"/>
      <c r="D531" s="47"/>
      <c r="E531" s="47"/>
      <c r="F531" s="47"/>
      <c r="G531" s="47"/>
    </row>
    <row r="532" spans="1:7" ht="13" x14ac:dyDescent="0.15">
      <c r="A532" s="47"/>
      <c r="B532" s="102"/>
      <c r="C532" s="103"/>
      <c r="D532" s="47"/>
      <c r="E532" s="47"/>
      <c r="F532" s="47"/>
      <c r="G532" s="47"/>
    </row>
    <row r="533" spans="1:7" ht="13" x14ac:dyDescent="0.15">
      <c r="A533" s="47"/>
      <c r="B533" s="102"/>
      <c r="C533" s="103"/>
      <c r="D533" s="47"/>
      <c r="E533" s="47"/>
      <c r="F533" s="47"/>
      <c r="G533" s="47"/>
    </row>
    <row r="534" spans="1:7" ht="13" x14ac:dyDescent="0.15">
      <c r="A534" s="47"/>
      <c r="B534" s="102"/>
      <c r="C534" s="103"/>
      <c r="D534" s="47"/>
      <c r="E534" s="47"/>
      <c r="F534" s="47"/>
      <c r="G534" s="47"/>
    </row>
    <row r="535" spans="1:7" ht="13" x14ac:dyDescent="0.15">
      <c r="A535" s="47"/>
      <c r="B535" s="102"/>
      <c r="C535" s="103"/>
      <c r="D535" s="47"/>
      <c r="E535" s="47"/>
      <c r="F535" s="47"/>
      <c r="G535" s="47"/>
    </row>
    <row r="536" spans="1:7" ht="13" x14ac:dyDescent="0.15">
      <c r="A536" s="47"/>
      <c r="B536" s="102"/>
      <c r="C536" s="103"/>
      <c r="D536" s="47"/>
      <c r="E536" s="47"/>
      <c r="F536" s="47"/>
      <c r="G536" s="47"/>
    </row>
    <row r="537" spans="1:7" ht="13" x14ac:dyDescent="0.15">
      <c r="A537" s="47"/>
      <c r="B537" s="102"/>
      <c r="C537" s="103"/>
      <c r="D537" s="47"/>
      <c r="E537" s="47"/>
      <c r="F537" s="47"/>
      <c r="G537" s="47"/>
    </row>
    <row r="538" spans="1:7" ht="13" x14ac:dyDescent="0.15">
      <c r="A538" s="47"/>
      <c r="B538" s="102"/>
      <c r="C538" s="103"/>
      <c r="D538" s="47"/>
      <c r="E538" s="47"/>
      <c r="F538" s="47"/>
      <c r="G538" s="47"/>
    </row>
    <row r="539" spans="1:7" ht="13" x14ac:dyDescent="0.15">
      <c r="A539" s="47"/>
      <c r="B539" s="102"/>
      <c r="C539" s="103"/>
      <c r="D539" s="47"/>
      <c r="E539" s="47"/>
      <c r="F539" s="47"/>
      <c r="G539" s="47"/>
    </row>
    <row r="540" spans="1:7" ht="13" x14ac:dyDescent="0.15">
      <c r="A540" s="47"/>
      <c r="B540" s="102"/>
      <c r="C540" s="103"/>
      <c r="D540" s="47"/>
      <c r="E540" s="47"/>
      <c r="F540" s="47"/>
      <c r="G540" s="47"/>
    </row>
    <row r="541" spans="1:7" ht="13" x14ac:dyDescent="0.15">
      <c r="A541" s="47"/>
      <c r="B541" s="102"/>
      <c r="C541" s="103"/>
      <c r="D541" s="47"/>
      <c r="E541" s="47"/>
      <c r="F541" s="47"/>
      <c r="G541" s="47"/>
    </row>
    <row r="542" spans="1:7" ht="13" x14ac:dyDescent="0.15">
      <c r="A542" s="47"/>
      <c r="B542" s="102"/>
      <c r="C542" s="103"/>
      <c r="D542" s="47"/>
      <c r="E542" s="47"/>
      <c r="F542" s="47"/>
      <c r="G542" s="47"/>
    </row>
    <row r="543" spans="1:7" ht="13" x14ac:dyDescent="0.15">
      <c r="A543" s="47"/>
      <c r="B543" s="102"/>
      <c r="C543" s="103"/>
      <c r="D543" s="47"/>
      <c r="E543" s="47"/>
      <c r="F543" s="47"/>
      <c r="G543" s="47"/>
    </row>
    <row r="544" spans="1:7" ht="13" x14ac:dyDescent="0.15">
      <c r="A544" s="47"/>
      <c r="B544" s="102"/>
      <c r="C544" s="103"/>
      <c r="D544" s="47"/>
      <c r="E544" s="47"/>
      <c r="F544" s="47"/>
      <c r="G544" s="47"/>
    </row>
    <row r="545" spans="1:7" ht="13" x14ac:dyDescent="0.15">
      <c r="A545" s="47"/>
      <c r="B545" s="102"/>
      <c r="C545" s="103"/>
      <c r="D545" s="47"/>
      <c r="E545" s="47"/>
      <c r="F545" s="47"/>
      <c r="G545" s="47"/>
    </row>
    <row r="546" spans="1:7" ht="13" x14ac:dyDescent="0.15">
      <c r="A546" s="47"/>
      <c r="B546" s="102"/>
      <c r="C546" s="103"/>
      <c r="D546" s="47"/>
      <c r="E546" s="47"/>
      <c r="F546" s="47"/>
      <c r="G546" s="47"/>
    </row>
    <row r="547" spans="1:7" ht="13" x14ac:dyDescent="0.15">
      <c r="A547" s="47"/>
      <c r="B547" s="102"/>
      <c r="C547" s="103"/>
      <c r="D547" s="47"/>
      <c r="E547" s="47"/>
      <c r="F547" s="47"/>
      <c r="G547" s="47"/>
    </row>
    <row r="548" spans="1:7" ht="13" x14ac:dyDescent="0.15">
      <c r="A548" s="47"/>
      <c r="B548" s="102"/>
      <c r="C548" s="103"/>
      <c r="D548" s="47"/>
      <c r="E548" s="47"/>
      <c r="F548" s="47"/>
      <c r="G548" s="47"/>
    </row>
    <row r="549" spans="1:7" ht="13" x14ac:dyDescent="0.15">
      <c r="A549" s="47"/>
      <c r="B549" s="102"/>
      <c r="C549" s="103"/>
      <c r="D549" s="47"/>
      <c r="E549" s="47"/>
      <c r="F549" s="47"/>
      <c r="G549" s="47"/>
    </row>
    <row r="550" spans="1:7" ht="13" x14ac:dyDescent="0.15">
      <c r="A550" s="47"/>
      <c r="B550" s="102"/>
      <c r="C550" s="103"/>
      <c r="D550" s="47"/>
      <c r="E550" s="47"/>
      <c r="F550" s="47"/>
      <c r="G550" s="47"/>
    </row>
    <row r="551" spans="1:7" ht="13" x14ac:dyDescent="0.15">
      <c r="A551" s="47"/>
      <c r="B551" s="102"/>
      <c r="C551" s="103"/>
      <c r="D551" s="47"/>
      <c r="E551" s="47"/>
      <c r="F551" s="47"/>
      <c r="G551" s="47"/>
    </row>
    <row r="552" spans="1:7" ht="13" x14ac:dyDescent="0.15">
      <c r="A552" s="47"/>
      <c r="B552" s="102"/>
      <c r="C552" s="103"/>
      <c r="D552" s="47"/>
      <c r="E552" s="47"/>
      <c r="F552" s="47"/>
      <c r="G552" s="47"/>
    </row>
    <row r="553" spans="1:7" ht="13" x14ac:dyDescent="0.15">
      <c r="A553" s="47"/>
      <c r="B553" s="102"/>
      <c r="C553" s="103"/>
      <c r="D553" s="47"/>
      <c r="E553" s="47"/>
      <c r="F553" s="47"/>
      <c r="G553" s="47"/>
    </row>
    <row r="554" spans="1:7" ht="13" x14ac:dyDescent="0.15">
      <c r="A554" s="47"/>
      <c r="B554" s="102"/>
      <c r="C554" s="103"/>
      <c r="D554" s="47"/>
      <c r="E554" s="47"/>
      <c r="F554" s="47"/>
      <c r="G554" s="47"/>
    </row>
    <row r="555" spans="1:7" ht="13" x14ac:dyDescent="0.15">
      <c r="A555" s="47"/>
      <c r="B555" s="102"/>
      <c r="C555" s="103"/>
      <c r="D555" s="47"/>
      <c r="E555" s="47"/>
      <c r="F555" s="47"/>
      <c r="G555" s="47"/>
    </row>
    <row r="556" spans="1:7" ht="13" x14ac:dyDescent="0.15">
      <c r="A556" s="47"/>
      <c r="B556" s="102"/>
      <c r="C556" s="103"/>
      <c r="D556" s="47"/>
      <c r="E556" s="47"/>
      <c r="F556" s="47"/>
      <c r="G556" s="47"/>
    </row>
    <row r="557" spans="1:7" ht="13" x14ac:dyDescent="0.15">
      <c r="A557" s="47"/>
      <c r="B557" s="102"/>
      <c r="C557" s="103"/>
      <c r="D557" s="47"/>
      <c r="E557" s="47"/>
      <c r="F557" s="47"/>
      <c r="G557" s="47"/>
    </row>
    <row r="558" spans="1:7" ht="13" x14ac:dyDescent="0.15">
      <c r="A558" s="47"/>
      <c r="B558" s="102"/>
      <c r="C558" s="103"/>
      <c r="D558" s="47"/>
      <c r="E558" s="47"/>
      <c r="F558" s="47"/>
      <c r="G558" s="47"/>
    </row>
    <row r="559" spans="1:7" ht="13" x14ac:dyDescent="0.15">
      <c r="A559" s="47"/>
      <c r="B559" s="102"/>
      <c r="C559" s="103"/>
      <c r="D559" s="47"/>
      <c r="E559" s="47"/>
      <c r="F559" s="47"/>
      <c r="G559" s="47"/>
    </row>
    <row r="560" spans="1:7" ht="13" x14ac:dyDescent="0.15">
      <c r="A560" s="47"/>
      <c r="B560" s="102"/>
      <c r="C560" s="103"/>
      <c r="D560" s="47"/>
      <c r="E560" s="47"/>
      <c r="F560" s="47"/>
      <c r="G560" s="47"/>
    </row>
    <row r="561" spans="1:7" ht="13" x14ac:dyDescent="0.15">
      <c r="A561" s="47"/>
      <c r="B561" s="102"/>
      <c r="C561" s="103"/>
      <c r="D561" s="47"/>
      <c r="E561" s="47"/>
      <c r="F561" s="47"/>
      <c r="G561" s="47"/>
    </row>
    <row r="562" spans="1:7" ht="13" x14ac:dyDescent="0.15">
      <c r="A562" s="47"/>
      <c r="B562" s="102"/>
      <c r="C562" s="103"/>
      <c r="D562" s="47"/>
      <c r="E562" s="47"/>
      <c r="F562" s="47"/>
      <c r="G562" s="47"/>
    </row>
    <row r="563" spans="1:7" ht="13" x14ac:dyDescent="0.15">
      <c r="A563" s="47"/>
      <c r="B563" s="102"/>
      <c r="C563" s="103"/>
      <c r="D563" s="47"/>
      <c r="E563" s="47"/>
      <c r="F563" s="47"/>
      <c r="G563" s="47"/>
    </row>
    <row r="564" spans="1:7" ht="13" x14ac:dyDescent="0.15">
      <c r="A564" s="47"/>
      <c r="B564" s="102"/>
      <c r="C564" s="103"/>
      <c r="D564" s="47"/>
      <c r="E564" s="47"/>
      <c r="F564" s="47"/>
      <c r="G564" s="47"/>
    </row>
    <row r="565" spans="1:7" ht="13" x14ac:dyDescent="0.15">
      <c r="A565" s="47"/>
      <c r="B565" s="102"/>
      <c r="C565" s="103"/>
      <c r="D565" s="47"/>
      <c r="E565" s="47"/>
      <c r="F565" s="47"/>
      <c r="G565" s="47"/>
    </row>
    <row r="566" spans="1:7" ht="13" x14ac:dyDescent="0.15">
      <c r="A566" s="47"/>
      <c r="B566" s="102"/>
      <c r="C566" s="103"/>
      <c r="D566" s="47"/>
      <c r="E566" s="47"/>
      <c r="F566" s="47"/>
      <c r="G566" s="47"/>
    </row>
    <row r="567" spans="1:7" ht="13" x14ac:dyDescent="0.15">
      <c r="A567" s="47"/>
      <c r="B567" s="102"/>
      <c r="C567" s="103"/>
      <c r="D567" s="47"/>
      <c r="E567" s="47"/>
      <c r="F567" s="47"/>
      <c r="G567" s="47"/>
    </row>
    <row r="568" spans="1:7" ht="13" x14ac:dyDescent="0.15">
      <c r="A568" s="47"/>
      <c r="B568" s="102"/>
      <c r="C568" s="103"/>
      <c r="D568" s="47"/>
      <c r="E568" s="47"/>
      <c r="F568" s="47"/>
      <c r="G568" s="47"/>
    </row>
    <row r="569" spans="1:7" ht="13" x14ac:dyDescent="0.15">
      <c r="A569" s="47"/>
      <c r="B569" s="102"/>
      <c r="C569" s="103"/>
      <c r="D569" s="47"/>
      <c r="E569" s="47"/>
      <c r="F569" s="47"/>
      <c r="G569" s="47"/>
    </row>
    <row r="570" spans="1:7" ht="13" x14ac:dyDescent="0.15">
      <c r="A570" s="47"/>
      <c r="B570" s="102"/>
      <c r="C570" s="103"/>
      <c r="D570" s="47"/>
      <c r="E570" s="47"/>
      <c r="F570" s="47"/>
      <c r="G570" s="47"/>
    </row>
    <row r="571" spans="1:7" ht="13" x14ac:dyDescent="0.15">
      <c r="A571" s="47"/>
      <c r="B571" s="102"/>
      <c r="C571" s="103"/>
      <c r="D571" s="47"/>
      <c r="E571" s="47"/>
      <c r="F571" s="47"/>
      <c r="G571" s="47"/>
    </row>
    <row r="572" spans="1:7" ht="13" x14ac:dyDescent="0.15">
      <c r="A572" s="47"/>
      <c r="B572" s="102"/>
      <c r="C572" s="103"/>
      <c r="D572" s="47"/>
      <c r="E572" s="47"/>
      <c r="F572" s="47"/>
      <c r="G572" s="47"/>
    </row>
    <row r="573" spans="1:7" ht="13" x14ac:dyDescent="0.15">
      <c r="A573" s="47"/>
      <c r="B573" s="102"/>
      <c r="C573" s="103"/>
      <c r="D573" s="47"/>
      <c r="E573" s="47"/>
      <c r="F573" s="47"/>
      <c r="G573" s="47"/>
    </row>
    <row r="574" spans="1:7" ht="13" x14ac:dyDescent="0.15">
      <c r="A574" s="47"/>
      <c r="B574" s="102"/>
      <c r="C574" s="103"/>
      <c r="D574" s="47"/>
      <c r="E574" s="47"/>
      <c r="F574" s="47"/>
      <c r="G574" s="47"/>
    </row>
    <row r="575" spans="1:7" ht="13" x14ac:dyDescent="0.15">
      <c r="A575" s="47"/>
      <c r="B575" s="102"/>
      <c r="C575" s="103"/>
      <c r="D575" s="47"/>
      <c r="E575" s="47"/>
      <c r="F575" s="47"/>
      <c r="G575" s="47"/>
    </row>
    <row r="576" spans="1:7" ht="13" x14ac:dyDescent="0.15">
      <c r="A576" s="47"/>
      <c r="B576" s="102"/>
      <c r="C576" s="103"/>
      <c r="D576" s="47"/>
      <c r="E576" s="47"/>
      <c r="F576" s="47"/>
      <c r="G576" s="47"/>
    </row>
    <row r="577" spans="1:7" ht="13" x14ac:dyDescent="0.15">
      <c r="A577" s="47"/>
      <c r="B577" s="102"/>
      <c r="C577" s="103"/>
      <c r="D577" s="47"/>
      <c r="E577" s="47"/>
      <c r="F577" s="47"/>
      <c r="G577" s="47"/>
    </row>
    <row r="578" spans="1:7" ht="13" x14ac:dyDescent="0.15">
      <c r="A578" s="47"/>
      <c r="B578" s="102"/>
      <c r="C578" s="103"/>
      <c r="D578" s="47"/>
      <c r="E578" s="47"/>
      <c r="F578" s="47"/>
      <c r="G578" s="47"/>
    </row>
    <row r="579" spans="1:7" ht="13" x14ac:dyDescent="0.15">
      <c r="A579" s="47"/>
      <c r="B579" s="102"/>
      <c r="C579" s="103"/>
      <c r="D579" s="47"/>
      <c r="E579" s="47"/>
      <c r="F579" s="47"/>
      <c r="G579" s="47"/>
    </row>
    <row r="580" spans="1:7" ht="13" x14ac:dyDescent="0.15">
      <c r="A580" s="47"/>
      <c r="B580" s="102"/>
      <c r="C580" s="103"/>
      <c r="D580" s="47"/>
      <c r="E580" s="47"/>
      <c r="F580" s="47"/>
      <c r="G580" s="47"/>
    </row>
    <row r="581" spans="1:7" ht="13" x14ac:dyDescent="0.15">
      <c r="A581" s="47"/>
      <c r="B581" s="102"/>
      <c r="C581" s="103"/>
      <c r="D581" s="47"/>
      <c r="E581" s="47"/>
      <c r="F581" s="47"/>
      <c r="G581" s="47"/>
    </row>
    <row r="582" spans="1:7" ht="13" x14ac:dyDescent="0.15">
      <c r="A582" s="47"/>
      <c r="B582" s="102"/>
      <c r="C582" s="103"/>
      <c r="D582" s="47"/>
      <c r="E582" s="47"/>
      <c r="F582" s="47"/>
      <c r="G582" s="47"/>
    </row>
    <row r="583" spans="1:7" ht="13" x14ac:dyDescent="0.15">
      <c r="A583" s="47"/>
      <c r="B583" s="102"/>
      <c r="C583" s="103"/>
      <c r="D583" s="47"/>
      <c r="E583" s="47"/>
      <c r="F583" s="47"/>
      <c r="G583" s="47"/>
    </row>
    <row r="584" spans="1:7" ht="13" x14ac:dyDescent="0.15">
      <c r="A584" s="47"/>
      <c r="B584" s="102"/>
      <c r="C584" s="103"/>
      <c r="D584" s="47"/>
      <c r="E584" s="47"/>
      <c r="F584" s="47"/>
      <c r="G584" s="47"/>
    </row>
    <row r="585" spans="1:7" ht="13" x14ac:dyDescent="0.15">
      <c r="A585" s="47"/>
      <c r="B585" s="102"/>
      <c r="C585" s="103"/>
      <c r="D585" s="47"/>
      <c r="E585" s="47"/>
      <c r="F585" s="47"/>
      <c r="G585" s="47"/>
    </row>
    <row r="586" spans="1:7" ht="13" x14ac:dyDescent="0.15">
      <c r="A586" s="47"/>
      <c r="B586" s="102"/>
      <c r="C586" s="103"/>
      <c r="D586" s="47"/>
      <c r="E586" s="47"/>
      <c r="F586" s="47"/>
      <c r="G586" s="47"/>
    </row>
    <row r="587" spans="1:7" ht="13" x14ac:dyDescent="0.15">
      <c r="A587" s="47"/>
      <c r="B587" s="102"/>
      <c r="C587" s="103"/>
      <c r="D587" s="47"/>
      <c r="E587" s="47"/>
      <c r="F587" s="47"/>
      <c r="G587" s="47"/>
    </row>
    <row r="588" spans="1:7" ht="13" x14ac:dyDescent="0.15">
      <c r="A588" s="47"/>
      <c r="B588" s="102"/>
      <c r="C588" s="103"/>
      <c r="D588" s="47"/>
      <c r="E588" s="47"/>
      <c r="F588" s="47"/>
      <c r="G588" s="47"/>
    </row>
    <row r="589" spans="1:7" ht="13" x14ac:dyDescent="0.15">
      <c r="A589" s="47"/>
      <c r="B589" s="102"/>
      <c r="C589" s="103"/>
      <c r="D589" s="47"/>
      <c r="E589" s="47"/>
      <c r="F589" s="47"/>
      <c r="G589" s="47"/>
    </row>
    <row r="590" spans="1:7" ht="13" x14ac:dyDescent="0.15">
      <c r="A590" s="47"/>
      <c r="B590" s="102"/>
      <c r="C590" s="103"/>
      <c r="D590" s="47"/>
      <c r="E590" s="47"/>
      <c r="F590" s="47"/>
      <c r="G590" s="47"/>
    </row>
    <row r="591" spans="1:7" ht="13" x14ac:dyDescent="0.15">
      <c r="A591" s="47"/>
      <c r="B591" s="102"/>
      <c r="C591" s="103"/>
      <c r="D591" s="47"/>
      <c r="E591" s="47"/>
      <c r="F591" s="47"/>
      <c r="G591" s="47"/>
    </row>
    <row r="592" spans="1:7" ht="13" x14ac:dyDescent="0.15">
      <c r="A592" s="47"/>
      <c r="B592" s="102"/>
      <c r="C592" s="103"/>
      <c r="D592" s="47"/>
      <c r="E592" s="47"/>
      <c r="F592" s="47"/>
      <c r="G592" s="47"/>
    </row>
    <row r="593" spans="1:7" ht="13" x14ac:dyDescent="0.15">
      <c r="A593" s="47"/>
      <c r="B593" s="102"/>
      <c r="C593" s="103"/>
      <c r="D593" s="47"/>
      <c r="E593" s="47"/>
      <c r="F593" s="47"/>
      <c r="G593" s="47"/>
    </row>
    <row r="594" spans="1:7" ht="13" x14ac:dyDescent="0.15">
      <c r="A594" s="47"/>
      <c r="B594" s="102"/>
      <c r="C594" s="103"/>
      <c r="D594" s="47"/>
      <c r="E594" s="47"/>
      <c r="F594" s="47"/>
      <c r="G594" s="47"/>
    </row>
    <row r="595" spans="1:7" ht="13" x14ac:dyDescent="0.15">
      <c r="A595" s="47"/>
      <c r="B595" s="102"/>
      <c r="C595" s="103"/>
      <c r="D595" s="47"/>
      <c r="E595" s="47"/>
      <c r="F595" s="47"/>
      <c r="G595" s="47"/>
    </row>
    <row r="596" spans="1:7" ht="13" x14ac:dyDescent="0.15">
      <c r="A596" s="47"/>
      <c r="B596" s="102"/>
      <c r="C596" s="103"/>
      <c r="D596" s="47"/>
      <c r="E596" s="47"/>
      <c r="F596" s="47"/>
      <c r="G596" s="47"/>
    </row>
    <row r="597" spans="1:7" ht="13" x14ac:dyDescent="0.15">
      <c r="A597" s="47"/>
      <c r="B597" s="102"/>
      <c r="C597" s="103"/>
      <c r="D597" s="47"/>
      <c r="E597" s="47"/>
      <c r="F597" s="47"/>
      <c r="G597" s="47"/>
    </row>
    <row r="598" spans="1:7" ht="13" x14ac:dyDescent="0.15">
      <c r="A598" s="47"/>
      <c r="B598" s="102"/>
      <c r="C598" s="103"/>
      <c r="D598" s="47"/>
      <c r="E598" s="47"/>
      <c r="F598" s="47"/>
      <c r="G598" s="47"/>
    </row>
    <row r="599" spans="1:7" ht="13" x14ac:dyDescent="0.15">
      <c r="A599" s="47"/>
      <c r="B599" s="102"/>
      <c r="C599" s="103"/>
      <c r="D599" s="47"/>
      <c r="E599" s="47"/>
      <c r="F599" s="47"/>
      <c r="G599" s="47"/>
    </row>
    <row r="600" spans="1:7" ht="13" x14ac:dyDescent="0.15">
      <c r="A600" s="47"/>
      <c r="B600" s="102"/>
      <c r="C600" s="103"/>
      <c r="D600" s="47"/>
      <c r="E600" s="47"/>
      <c r="F600" s="47"/>
      <c r="G600" s="47"/>
    </row>
    <row r="601" spans="1:7" ht="13" x14ac:dyDescent="0.15">
      <c r="A601" s="47"/>
      <c r="B601" s="102"/>
      <c r="C601" s="103"/>
      <c r="D601" s="47"/>
      <c r="E601" s="47"/>
      <c r="F601" s="47"/>
      <c r="G601" s="47"/>
    </row>
    <row r="602" spans="1:7" ht="13" x14ac:dyDescent="0.15">
      <c r="A602" s="47"/>
      <c r="B602" s="102"/>
      <c r="C602" s="103"/>
      <c r="D602" s="47"/>
      <c r="E602" s="47"/>
      <c r="F602" s="47"/>
      <c r="G602" s="47"/>
    </row>
    <row r="603" spans="1:7" ht="13" x14ac:dyDescent="0.15">
      <c r="A603" s="47"/>
      <c r="B603" s="102"/>
      <c r="C603" s="103"/>
      <c r="D603" s="47"/>
      <c r="E603" s="47"/>
      <c r="F603" s="47"/>
      <c r="G603" s="47"/>
    </row>
    <row r="604" spans="1:7" ht="13" x14ac:dyDescent="0.15">
      <c r="A604" s="47"/>
      <c r="B604" s="102"/>
      <c r="C604" s="103"/>
      <c r="D604" s="47"/>
      <c r="E604" s="47"/>
      <c r="F604" s="47"/>
      <c r="G604" s="47"/>
    </row>
    <row r="605" spans="1:7" ht="13" x14ac:dyDescent="0.15">
      <c r="A605" s="47"/>
      <c r="B605" s="102"/>
      <c r="C605" s="103"/>
      <c r="D605" s="47"/>
      <c r="E605" s="47"/>
      <c r="F605" s="47"/>
      <c r="G605" s="47"/>
    </row>
    <row r="606" spans="1:7" ht="13" x14ac:dyDescent="0.15">
      <c r="A606" s="47"/>
      <c r="B606" s="102"/>
      <c r="C606" s="103"/>
      <c r="D606" s="47"/>
      <c r="E606" s="47"/>
      <c r="F606" s="47"/>
      <c r="G606" s="47"/>
    </row>
    <row r="607" spans="1:7" ht="13" x14ac:dyDescent="0.15">
      <c r="A607" s="47"/>
      <c r="B607" s="102"/>
      <c r="C607" s="103"/>
      <c r="D607" s="47"/>
      <c r="E607" s="47"/>
      <c r="F607" s="47"/>
      <c r="G607" s="47"/>
    </row>
    <row r="608" spans="1:7" ht="13" x14ac:dyDescent="0.15">
      <c r="A608" s="47"/>
      <c r="B608" s="102"/>
      <c r="C608" s="103"/>
      <c r="D608" s="47"/>
      <c r="E608" s="47"/>
      <c r="F608" s="47"/>
      <c r="G608" s="47"/>
    </row>
    <row r="609" spans="1:7" ht="13" x14ac:dyDescent="0.15">
      <c r="A609" s="47"/>
      <c r="B609" s="102"/>
      <c r="C609" s="103"/>
      <c r="D609" s="47"/>
      <c r="E609" s="47"/>
      <c r="F609" s="47"/>
      <c r="G609" s="47"/>
    </row>
    <row r="610" spans="1:7" ht="13" x14ac:dyDescent="0.15">
      <c r="A610" s="47"/>
      <c r="B610" s="102"/>
      <c r="C610" s="103"/>
      <c r="D610" s="47"/>
      <c r="E610" s="47"/>
      <c r="F610" s="47"/>
      <c r="G610" s="47"/>
    </row>
    <row r="611" spans="1:7" ht="13" x14ac:dyDescent="0.15">
      <c r="A611" s="47"/>
      <c r="B611" s="102"/>
      <c r="C611" s="103"/>
      <c r="D611" s="47"/>
      <c r="E611" s="47"/>
      <c r="F611" s="47"/>
      <c r="G611" s="47"/>
    </row>
    <row r="612" spans="1:7" ht="13" x14ac:dyDescent="0.15">
      <c r="A612" s="47"/>
      <c r="B612" s="102"/>
      <c r="C612" s="103"/>
      <c r="D612" s="47"/>
      <c r="E612" s="47"/>
      <c r="F612" s="47"/>
      <c r="G612" s="47"/>
    </row>
    <row r="613" spans="1:7" ht="13" x14ac:dyDescent="0.15">
      <c r="A613" s="47"/>
      <c r="B613" s="102"/>
      <c r="C613" s="103"/>
      <c r="D613" s="47"/>
      <c r="E613" s="47"/>
      <c r="F613" s="47"/>
      <c r="G613" s="47"/>
    </row>
    <row r="614" spans="1:7" ht="13" x14ac:dyDescent="0.15">
      <c r="A614" s="47"/>
      <c r="B614" s="102"/>
      <c r="C614" s="103"/>
      <c r="D614" s="47"/>
      <c r="E614" s="47"/>
      <c r="F614" s="47"/>
      <c r="G614" s="47"/>
    </row>
    <row r="615" spans="1:7" ht="13" x14ac:dyDescent="0.15">
      <c r="A615" s="47"/>
      <c r="B615" s="102"/>
      <c r="C615" s="103"/>
      <c r="D615" s="47"/>
      <c r="E615" s="47"/>
      <c r="F615" s="47"/>
      <c r="G615" s="47"/>
    </row>
    <row r="616" spans="1:7" ht="13" x14ac:dyDescent="0.15">
      <c r="A616" s="47"/>
      <c r="B616" s="102"/>
      <c r="C616" s="103"/>
      <c r="D616" s="47"/>
      <c r="E616" s="47"/>
      <c r="F616" s="47"/>
      <c r="G616" s="47"/>
    </row>
    <row r="617" spans="1:7" ht="13" x14ac:dyDescent="0.15">
      <c r="A617" s="47"/>
      <c r="B617" s="102"/>
      <c r="C617" s="103"/>
      <c r="D617" s="47"/>
      <c r="E617" s="47"/>
      <c r="F617" s="47"/>
      <c r="G617" s="47"/>
    </row>
    <row r="618" spans="1:7" ht="13" x14ac:dyDescent="0.15">
      <c r="A618" s="47"/>
      <c r="B618" s="102"/>
      <c r="C618" s="103"/>
      <c r="D618" s="47"/>
      <c r="E618" s="47"/>
      <c r="F618" s="47"/>
      <c r="G618" s="47"/>
    </row>
    <row r="619" spans="1:7" ht="13" x14ac:dyDescent="0.15">
      <c r="A619" s="47"/>
      <c r="B619" s="102"/>
      <c r="C619" s="103"/>
      <c r="D619" s="47"/>
      <c r="E619" s="47"/>
      <c r="F619" s="47"/>
      <c r="G619" s="47"/>
    </row>
    <row r="620" spans="1:7" ht="13" x14ac:dyDescent="0.15">
      <c r="A620" s="47"/>
      <c r="B620" s="102"/>
      <c r="C620" s="103"/>
      <c r="D620" s="47"/>
      <c r="E620" s="47"/>
      <c r="F620" s="47"/>
      <c r="G620" s="47"/>
    </row>
    <row r="621" spans="1:7" ht="13" x14ac:dyDescent="0.15">
      <c r="A621" s="47"/>
      <c r="B621" s="102"/>
      <c r="C621" s="103"/>
      <c r="D621" s="47"/>
      <c r="E621" s="47"/>
      <c r="F621" s="47"/>
      <c r="G621" s="47"/>
    </row>
    <row r="622" spans="1:7" ht="13" x14ac:dyDescent="0.15">
      <c r="A622" s="47"/>
      <c r="B622" s="102"/>
      <c r="C622" s="103"/>
      <c r="D622" s="47"/>
      <c r="E622" s="47"/>
      <c r="F622" s="47"/>
      <c r="G622" s="47"/>
    </row>
    <row r="623" spans="1:7" ht="13" x14ac:dyDescent="0.15">
      <c r="A623" s="47"/>
      <c r="B623" s="102"/>
      <c r="C623" s="103"/>
      <c r="D623" s="47"/>
      <c r="E623" s="47"/>
      <c r="F623" s="47"/>
      <c r="G623" s="47"/>
    </row>
    <row r="624" spans="1:7" ht="13" x14ac:dyDescent="0.15">
      <c r="A624" s="47"/>
      <c r="B624" s="102"/>
      <c r="C624" s="103"/>
      <c r="D624" s="47"/>
      <c r="E624" s="47"/>
      <c r="F624" s="47"/>
      <c r="G624" s="47"/>
    </row>
    <row r="625" spans="1:7" ht="13" x14ac:dyDescent="0.15">
      <c r="A625" s="47"/>
      <c r="B625" s="102"/>
      <c r="C625" s="103"/>
      <c r="D625" s="47"/>
      <c r="E625" s="47"/>
      <c r="F625" s="47"/>
      <c r="G625" s="47"/>
    </row>
    <row r="626" spans="1:7" ht="13" x14ac:dyDescent="0.15">
      <c r="A626" s="47"/>
      <c r="B626" s="102"/>
      <c r="C626" s="103"/>
      <c r="D626" s="47"/>
      <c r="E626" s="47"/>
      <c r="F626" s="47"/>
      <c r="G626" s="47"/>
    </row>
    <row r="627" spans="1:7" ht="13" x14ac:dyDescent="0.15">
      <c r="A627" s="47"/>
      <c r="B627" s="102"/>
      <c r="C627" s="103"/>
      <c r="D627" s="47"/>
      <c r="E627" s="47"/>
      <c r="F627" s="47"/>
      <c r="G627" s="47"/>
    </row>
    <row r="628" spans="1:7" ht="13" x14ac:dyDescent="0.15">
      <c r="A628" s="47"/>
      <c r="B628" s="102"/>
      <c r="C628" s="103"/>
      <c r="D628" s="47"/>
      <c r="E628" s="47"/>
      <c r="F628" s="47"/>
      <c r="G628" s="47"/>
    </row>
    <row r="629" spans="1:7" ht="13" x14ac:dyDescent="0.15">
      <c r="A629" s="47"/>
      <c r="B629" s="102"/>
      <c r="C629" s="103"/>
      <c r="D629" s="47"/>
      <c r="E629" s="47"/>
      <c r="F629" s="47"/>
      <c r="G629" s="47"/>
    </row>
    <row r="630" spans="1:7" ht="13" x14ac:dyDescent="0.15">
      <c r="A630" s="47"/>
      <c r="B630" s="102"/>
      <c r="C630" s="103"/>
      <c r="D630" s="47"/>
      <c r="E630" s="47"/>
      <c r="F630" s="47"/>
      <c r="G630" s="47"/>
    </row>
    <row r="631" spans="1:7" ht="13" x14ac:dyDescent="0.15">
      <c r="A631" s="47"/>
      <c r="B631" s="102"/>
      <c r="C631" s="103"/>
      <c r="D631" s="47"/>
      <c r="E631" s="47"/>
      <c r="F631" s="47"/>
      <c r="G631" s="47"/>
    </row>
    <row r="632" spans="1:7" ht="13" x14ac:dyDescent="0.15">
      <c r="A632" s="47"/>
      <c r="B632" s="102"/>
      <c r="C632" s="103"/>
      <c r="D632" s="47"/>
      <c r="E632" s="47"/>
      <c r="F632" s="47"/>
      <c r="G632" s="47"/>
    </row>
    <row r="633" spans="1:7" ht="13" x14ac:dyDescent="0.15">
      <c r="A633" s="47"/>
      <c r="B633" s="102"/>
      <c r="C633" s="103"/>
      <c r="D633" s="47"/>
      <c r="E633" s="47"/>
      <c r="F633" s="47"/>
      <c r="G633" s="47"/>
    </row>
    <row r="634" spans="1:7" ht="13" x14ac:dyDescent="0.15">
      <c r="A634" s="47"/>
      <c r="B634" s="102"/>
      <c r="C634" s="103"/>
      <c r="D634" s="47"/>
      <c r="E634" s="47"/>
      <c r="F634" s="47"/>
      <c r="G634" s="47"/>
    </row>
    <row r="635" spans="1:7" ht="13" x14ac:dyDescent="0.15">
      <c r="A635" s="47"/>
      <c r="B635" s="102"/>
      <c r="C635" s="103"/>
      <c r="D635" s="47"/>
      <c r="E635" s="47"/>
      <c r="F635" s="47"/>
      <c r="G635" s="47"/>
    </row>
    <row r="636" spans="1:7" ht="13" x14ac:dyDescent="0.15">
      <c r="A636" s="47"/>
      <c r="B636" s="102"/>
      <c r="C636" s="103"/>
      <c r="D636" s="47"/>
      <c r="E636" s="47"/>
      <c r="F636" s="47"/>
      <c r="G636" s="47"/>
    </row>
    <row r="637" spans="1:7" ht="13" x14ac:dyDescent="0.15">
      <c r="A637" s="47"/>
      <c r="B637" s="102"/>
      <c r="C637" s="103"/>
      <c r="D637" s="47"/>
      <c r="E637" s="47"/>
      <c r="F637" s="47"/>
      <c r="G637" s="47"/>
    </row>
    <row r="638" spans="1:7" ht="13" x14ac:dyDescent="0.15">
      <c r="A638" s="47"/>
      <c r="B638" s="102"/>
      <c r="C638" s="103"/>
      <c r="D638" s="47"/>
      <c r="E638" s="47"/>
      <c r="F638" s="47"/>
      <c r="G638" s="47"/>
    </row>
    <row r="639" spans="1:7" ht="13" x14ac:dyDescent="0.15">
      <c r="A639" s="47"/>
      <c r="B639" s="102"/>
      <c r="C639" s="103"/>
      <c r="D639" s="47"/>
      <c r="E639" s="47"/>
      <c r="F639" s="47"/>
      <c r="G639" s="47"/>
    </row>
    <row r="640" spans="1:7" ht="13" x14ac:dyDescent="0.15">
      <c r="A640" s="47"/>
      <c r="B640" s="102"/>
      <c r="C640" s="103"/>
      <c r="D640" s="47"/>
      <c r="E640" s="47"/>
      <c r="F640" s="47"/>
      <c r="G640" s="47"/>
    </row>
    <row r="641" spans="1:7" ht="13" x14ac:dyDescent="0.15">
      <c r="A641" s="47"/>
      <c r="B641" s="102"/>
      <c r="C641" s="103"/>
      <c r="D641" s="47"/>
      <c r="E641" s="47"/>
      <c r="F641" s="47"/>
      <c r="G641" s="47"/>
    </row>
    <row r="642" spans="1:7" ht="13" x14ac:dyDescent="0.15">
      <c r="A642" s="47"/>
      <c r="B642" s="102"/>
      <c r="C642" s="103"/>
      <c r="D642" s="47"/>
      <c r="E642" s="47"/>
      <c r="F642" s="47"/>
      <c r="G642" s="47"/>
    </row>
    <row r="643" spans="1:7" ht="13" x14ac:dyDescent="0.15">
      <c r="A643" s="47"/>
      <c r="B643" s="102"/>
      <c r="C643" s="103"/>
      <c r="D643" s="47"/>
      <c r="E643" s="47"/>
      <c r="F643" s="47"/>
      <c r="G643" s="47"/>
    </row>
    <row r="644" spans="1:7" ht="13" x14ac:dyDescent="0.15">
      <c r="A644" s="47"/>
      <c r="B644" s="102"/>
      <c r="C644" s="103"/>
      <c r="D644" s="47"/>
      <c r="E644" s="47"/>
      <c r="F644" s="47"/>
      <c r="G644" s="47"/>
    </row>
    <row r="645" spans="1:7" ht="13" x14ac:dyDescent="0.15">
      <c r="A645" s="47"/>
      <c r="B645" s="102"/>
      <c r="C645" s="103"/>
      <c r="D645" s="47"/>
      <c r="E645" s="47"/>
      <c r="F645" s="47"/>
      <c r="G645" s="47"/>
    </row>
    <row r="646" spans="1:7" ht="13" x14ac:dyDescent="0.15">
      <c r="A646" s="47"/>
      <c r="B646" s="102"/>
      <c r="C646" s="103"/>
      <c r="D646" s="47"/>
      <c r="E646" s="47"/>
      <c r="F646" s="47"/>
      <c r="G646" s="47"/>
    </row>
    <row r="647" spans="1:7" ht="13" x14ac:dyDescent="0.15">
      <c r="A647" s="47"/>
      <c r="B647" s="102"/>
      <c r="C647" s="103"/>
      <c r="D647" s="47"/>
      <c r="E647" s="47"/>
      <c r="F647" s="47"/>
      <c r="G647" s="47"/>
    </row>
    <row r="648" spans="1:7" ht="13" x14ac:dyDescent="0.15">
      <c r="A648" s="47"/>
      <c r="B648" s="102"/>
      <c r="C648" s="103"/>
      <c r="D648" s="47"/>
      <c r="E648" s="47"/>
      <c r="F648" s="47"/>
      <c r="G648" s="47"/>
    </row>
    <row r="649" spans="1:7" ht="13" x14ac:dyDescent="0.15">
      <c r="A649" s="47"/>
      <c r="B649" s="102"/>
      <c r="C649" s="103"/>
      <c r="D649" s="47"/>
      <c r="E649" s="47"/>
      <c r="F649" s="47"/>
      <c r="G649" s="47"/>
    </row>
    <row r="650" spans="1:7" ht="13" x14ac:dyDescent="0.15">
      <c r="A650" s="47"/>
      <c r="B650" s="102"/>
      <c r="C650" s="103"/>
      <c r="D650" s="47"/>
      <c r="E650" s="47"/>
      <c r="F650" s="47"/>
      <c r="G650" s="47"/>
    </row>
    <row r="651" spans="1:7" ht="13" x14ac:dyDescent="0.15">
      <c r="A651" s="47"/>
      <c r="B651" s="102"/>
      <c r="C651" s="103"/>
      <c r="D651" s="47"/>
      <c r="E651" s="47"/>
      <c r="F651" s="47"/>
      <c r="G651" s="47"/>
    </row>
    <row r="652" spans="1:7" ht="13" x14ac:dyDescent="0.15">
      <c r="A652" s="47"/>
      <c r="B652" s="102"/>
      <c r="C652" s="103"/>
      <c r="D652" s="47"/>
      <c r="E652" s="47"/>
      <c r="F652" s="47"/>
      <c r="G652" s="47"/>
    </row>
    <row r="653" spans="1:7" ht="13" x14ac:dyDescent="0.15">
      <c r="A653" s="47"/>
      <c r="B653" s="102"/>
      <c r="C653" s="103"/>
      <c r="D653" s="47"/>
      <c r="E653" s="47"/>
      <c r="F653" s="47"/>
      <c r="G653" s="47"/>
    </row>
    <row r="654" spans="1:7" ht="13" x14ac:dyDescent="0.15">
      <c r="A654" s="47"/>
      <c r="B654" s="102"/>
      <c r="C654" s="103"/>
      <c r="D654" s="47"/>
      <c r="E654" s="47"/>
      <c r="F654" s="47"/>
      <c r="G654" s="47"/>
    </row>
    <row r="655" spans="1:7" ht="13" x14ac:dyDescent="0.15">
      <c r="A655" s="47"/>
      <c r="B655" s="102"/>
      <c r="C655" s="103"/>
      <c r="D655" s="47"/>
      <c r="E655" s="47"/>
      <c r="F655" s="47"/>
      <c r="G655" s="47"/>
    </row>
    <row r="656" spans="1:7" ht="13" x14ac:dyDescent="0.15">
      <c r="A656" s="47"/>
      <c r="B656" s="102"/>
      <c r="C656" s="103"/>
      <c r="D656" s="47"/>
      <c r="E656" s="47"/>
      <c r="F656" s="47"/>
      <c r="G656" s="47"/>
    </row>
    <row r="657" spans="1:7" ht="13" x14ac:dyDescent="0.15">
      <c r="A657" s="47"/>
      <c r="B657" s="102"/>
      <c r="C657" s="103"/>
      <c r="D657" s="47"/>
      <c r="E657" s="47"/>
      <c r="F657" s="47"/>
      <c r="G657" s="47"/>
    </row>
    <row r="658" spans="1:7" ht="13" x14ac:dyDescent="0.15">
      <c r="A658" s="47"/>
      <c r="B658" s="102"/>
      <c r="C658" s="103"/>
      <c r="D658" s="47"/>
      <c r="E658" s="47"/>
      <c r="F658" s="47"/>
      <c r="G658" s="47"/>
    </row>
    <row r="659" spans="1:7" ht="13" x14ac:dyDescent="0.15">
      <c r="A659" s="47"/>
      <c r="B659" s="102"/>
      <c r="C659" s="103"/>
      <c r="D659" s="47"/>
      <c r="E659" s="47"/>
      <c r="F659" s="47"/>
      <c r="G659" s="47"/>
    </row>
    <row r="660" spans="1:7" ht="13" x14ac:dyDescent="0.15">
      <c r="A660" s="47"/>
      <c r="B660" s="102"/>
      <c r="C660" s="103"/>
      <c r="D660" s="47"/>
      <c r="E660" s="47"/>
      <c r="F660" s="47"/>
      <c r="G660" s="47"/>
    </row>
    <row r="661" spans="1:7" ht="13" x14ac:dyDescent="0.15">
      <c r="A661" s="47"/>
      <c r="B661" s="102"/>
      <c r="C661" s="103"/>
      <c r="D661" s="47"/>
      <c r="E661" s="47"/>
      <c r="F661" s="47"/>
      <c r="G661" s="47"/>
    </row>
    <row r="662" spans="1:7" ht="13" x14ac:dyDescent="0.15">
      <c r="A662" s="47"/>
      <c r="B662" s="102"/>
      <c r="C662" s="103"/>
      <c r="D662" s="47"/>
      <c r="E662" s="47"/>
      <c r="F662" s="47"/>
      <c r="G662" s="47"/>
    </row>
    <row r="663" spans="1:7" ht="13" x14ac:dyDescent="0.15">
      <c r="A663" s="47"/>
      <c r="B663" s="102"/>
      <c r="C663" s="103"/>
      <c r="D663" s="47"/>
      <c r="E663" s="47"/>
      <c r="F663" s="47"/>
      <c r="G663" s="47"/>
    </row>
    <row r="664" spans="1:7" ht="13" x14ac:dyDescent="0.15">
      <c r="A664" s="47"/>
      <c r="B664" s="102"/>
      <c r="C664" s="103"/>
      <c r="D664" s="47"/>
      <c r="E664" s="47"/>
      <c r="F664" s="47"/>
      <c r="G664" s="47"/>
    </row>
    <row r="665" spans="1:7" ht="13" x14ac:dyDescent="0.15">
      <c r="A665" s="47"/>
      <c r="B665" s="102"/>
      <c r="C665" s="103"/>
      <c r="D665" s="47"/>
      <c r="E665" s="47"/>
      <c r="F665" s="47"/>
      <c r="G665" s="47"/>
    </row>
    <row r="666" spans="1:7" ht="13" x14ac:dyDescent="0.15">
      <c r="A666" s="47"/>
      <c r="B666" s="102"/>
      <c r="C666" s="103"/>
      <c r="D666" s="47"/>
      <c r="E666" s="47"/>
      <c r="F666" s="47"/>
      <c r="G666" s="47"/>
    </row>
    <row r="667" spans="1:7" ht="13" x14ac:dyDescent="0.15">
      <c r="A667" s="47"/>
      <c r="B667" s="102"/>
      <c r="C667" s="103"/>
      <c r="D667" s="47"/>
      <c r="E667" s="47"/>
      <c r="F667" s="47"/>
      <c r="G667" s="47"/>
    </row>
    <row r="668" spans="1:7" ht="13" x14ac:dyDescent="0.15">
      <c r="A668" s="47"/>
      <c r="B668" s="102"/>
      <c r="C668" s="103"/>
      <c r="D668" s="47"/>
      <c r="E668" s="47"/>
      <c r="F668" s="47"/>
      <c r="G668" s="47"/>
    </row>
    <row r="669" spans="1:7" ht="13" x14ac:dyDescent="0.15">
      <c r="A669" s="47"/>
      <c r="B669" s="102"/>
      <c r="C669" s="103"/>
      <c r="D669" s="47"/>
      <c r="E669" s="47"/>
      <c r="F669" s="47"/>
      <c r="G669" s="47"/>
    </row>
    <row r="670" spans="1:7" ht="13" x14ac:dyDescent="0.15">
      <c r="A670" s="47"/>
      <c r="B670" s="102"/>
      <c r="C670" s="103"/>
      <c r="D670" s="47"/>
      <c r="E670" s="47"/>
      <c r="F670" s="47"/>
      <c r="G670" s="47"/>
    </row>
    <row r="671" spans="1:7" ht="13" x14ac:dyDescent="0.15">
      <c r="A671" s="47"/>
      <c r="B671" s="102"/>
      <c r="C671" s="103"/>
      <c r="D671" s="47"/>
      <c r="E671" s="47"/>
      <c r="F671" s="47"/>
      <c r="G671" s="47"/>
    </row>
    <row r="672" spans="1:7" ht="13" x14ac:dyDescent="0.15">
      <c r="A672" s="47"/>
      <c r="B672" s="102"/>
      <c r="C672" s="103"/>
      <c r="D672" s="47"/>
      <c r="E672" s="47"/>
      <c r="F672" s="47"/>
      <c r="G672" s="47"/>
    </row>
    <row r="673" spans="1:7" ht="13" x14ac:dyDescent="0.15">
      <c r="A673" s="47"/>
      <c r="B673" s="102"/>
      <c r="C673" s="103"/>
      <c r="D673" s="47"/>
      <c r="E673" s="47"/>
      <c r="F673" s="47"/>
      <c r="G673" s="47"/>
    </row>
    <row r="674" spans="1:7" ht="13" x14ac:dyDescent="0.15">
      <c r="A674" s="47"/>
      <c r="B674" s="102"/>
      <c r="C674" s="103"/>
      <c r="D674" s="47"/>
      <c r="E674" s="47"/>
      <c r="F674" s="47"/>
      <c r="G674" s="47"/>
    </row>
    <row r="675" spans="1:7" ht="13" x14ac:dyDescent="0.15">
      <c r="A675" s="47"/>
      <c r="B675" s="102"/>
      <c r="C675" s="103"/>
      <c r="D675" s="47"/>
      <c r="E675" s="47"/>
      <c r="F675" s="47"/>
      <c r="G675" s="47"/>
    </row>
    <row r="676" spans="1:7" ht="13" x14ac:dyDescent="0.15">
      <c r="A676" s="47"/>
      <c r="B676" s="102"/>
      <c r="C676" s="103"/>
      <c r="D676" s="47"/>
      <c r="E676" s="47"/>
      <c r="F676" s="47"/>
      <c r="G676" s="47"/>
    </row>
    <row r="677" spans="1:7" ht="13" x14ac:dyDescent="0.15">
      <c r="A677" s="47"/>
      <c r="B677" s="102"/>
      <c r="C677" s="103"/>
      <c r="D677" s="47"/>
      <c r="E677" s="47"/>
      <c r="F677" s="47"/>
      <c r="G677" s="47"/>
    </row>
    <row r="678" spans="1:7" ht="13" x14ac:dyDescent="0.15">
      <c r="A678" s="47"/>
      <c r="B678" s="102"/>
      <c r="C678" s="103"/>
      <c r="D678" s="47"/>
      <c r="E678" s="47"/>
      <c r="F678" s="47"/>
      <c r="G678" s="47"/>
    </row>
    <row r="679" spans="1:7" ht="13" x14ac:dyDescent="0.15">
      <c r="A679" s="47"/>
      <c r="B679" s="102"/>
      <c r="C679" s="103"/>
      <c r="D679" s="47"/>
      <c r="E679" s="47"/>
      <c r="F679" s="47"/>
      <c r="G679" s="47"/>
    </row>
    <row r="680" spans="1:7" ht="13" x14ac:dyDescent="0.15">
      <c r="A680" s="47"/>
      <c r="B680" s="102"/>
      <c r="C680" s="103"/>
      <c r="D680" s="47"/>
      <c r="E680" s="47"/>
      <c r="F680" s="47"/>
      <c r="G680" s="47"/>
    </row>
    <row r="681" spans="1:7" ht="13" x14ac:dyDescent="0.15">
      <c r="A681" s="47"/>
      <c r="B681" s="102"/>
      <c r="C681" s="103"/>
      <c r="D681" s="47"/>
      <c r="E681" s="47"/>
      <c r="F681" s="47"/>
      <c r="G681" s="47"/>
    </row>
    <row r="682" spans="1:7" ht="13" x14ac:dyDescent="0.15">
      <c r="A682" s="47"/>
      <c r="B682" s="102"/>
      <c r="C682" s="103"/>
      <c r="D682" s="47"/>
      <c r="E682" s="47"/>
      <c r="F682" s="47"/>
      <c r="G682" s="47"/>
    </row>
    <row r="683" spans="1:7" ht="13" x14ac:dyDescent="0.15">
      <c r="A683" s="47"/>
      <c r="B683" s="102"/>
      <c r="C683" s="103"/>
      <c r="D683" s="47"/>
      <c r="E683" s="47"/>
      <c r="F683" s="47"/>
      <c r="G683" s="47"/>
    </row>
    <row r="684" spans="1:7" ht="13" x14ac:dyDescent="0.15">
      <c r="A684" s="47"/>
      <c r="B684" s="102"/>
      <c r="C684" s="103"/>
      <c r="D684" s="47"/>
      <c r="E684" s="47"/>
      <c r="F684" s="47"/>
      <c r="G684" s="47"/>
    </row>
    <row r="685" spans="1:7" ht="13" x14ac:dyDescent="0.15">
      <c r="A685" s="47"/>
      <c r="B685" s="102"/>
      <c r="C685" s="103"/>
      <c r="D685" s="47"/>
      <c r="E685" s="47"/>
      <c r="F685" s="47"/>
      <c r="G685" s="47"/>
    </row>
    <row r="686" spans="1:7" ht="13" x14ac:dyDescent="0.15">
      <c r="A686" s="47"/>
      <c r="B686" s="102"/>
      <c r="C686" s="103"/>
      <c r="D686" s="47"/>
      <c r="E686" s="47"/>
      <c r="F686" s="47"/>
      <c r="G686" s="47"/>
    </row>
    <row r="687" spans="1:7" ht="13" x14ac:dyDescent="0.15">
      <c r="A687" s="47"/>
      <c r="B687" s="102"/>
      <c r="C687" s="103"/>
      <c r="D687" s="47"/>
      <c r="E687" s="47"/>
      <c r="F687" s="47"/>
      <c r="G687" s="47"/>
    </row>
    <row r="688" spans="1:7" ht="13" x14ac:dyDescent="0.15">
      <c r="A688" s="47"/>
      <c r="B688" s="102"/>
      <c r="C688" s="103"/>
      <c r="D688" s="47"/>
      <c r="E688" s="47"/>
      <c r="F688" s="47"/>
      <c r="G688" s="47"/>
    </row>
    <row r="689" spans="1:7" ht="13" x14ac:dyDescent="0.15">
      <c r="A689" s="47"/>
      <c r="B689" s="102"/>
      <c r="C689" s="103"/>
      <c r="D689" s="47"/>
      <c r="E689" s="47"/>
      <c r="F689" s="47"/>
      <c r="G689" s="47"/>
    </row>
    <row r="690" spans="1:7" ht="13" x14ac:dyDescent="0.15">
      <c r="A690" s="47"/>
      <c r="B690" s="102"/>
      <c r="C690" s="103"/>
      <c r="D690" s="47"/>
      <c r="E690" s="47"/>
      <c r="F690" s="47"/>
      <c r="G690" s="47"/>
    </row>
    <row r="691" spans="1:7" ht="13" x14ac:dyDescent="0.15">
      <c r="A691" s="47"/>
      <c r="B691" s="102"/>
      <c r="C691" s="103"/>
      <c r="D691" s="47"/>
      <c r="E691" s="47"/>
      <c r="F691" s="47"/>
      <c r="G691" s="47"/>
    </row>
    <row r="692" spans="1:7" ht="13" x14ac:dyDescent="0.15">
      <c r="A692" s="47"/>
      <c r="B692" s="102"/>
      <c r="C692" s="103"/>
      <c r="D692" s="47"/>
      <c r="E692" s="47"/>
      <c r="F692" s="47"/>
      <c r="G692" s="47"/>
    </row>
    <row r="693" spans="1:7" ht="13" x14ac:dyDescent="0.15">
      <c r="A693" s="47"/>
      <c r="B693" s="102"/>
      <c r="C693" s="103"/>
      <c r="D693" s="47"/>
      <c r="E693" s="47"/>
      <c r="F693" s="47"/>
      <c r="G693" s="47"/>
    </row>
    <row r="694" spans="1:7" ht="13" x14ac:dyDescent="0.15">
      <c r="A694" s="47"/>
      <c r="B694" s="102"/>
      <c r="C694" s="103"/>
      <c r="D694" s="47"/>
      <c r="E694" s="47"/>
      <c r="F694" s="47"/>
      <c r="G694" s="47"/>
    </row>
    <row r="695" spans="1:7" ht="13" x14ac:dyDescent="0.15">
      <c r="A695" s="47"/>
      <c r="B695" s="102"/>
      <c r="C695" s="103"/>
      <c r="D695" s="47"/>
      <c r="E695" s="47"/>
      <c r="F695" s="47"/>
      <c r="G695" s="47"/>
    </row>
    <row r="696" spans="1:7" ht="13" x14ac:dyDescent="0.15">
      <c r="A696" s="47"/>
      <c r="B696" s="102"/>
      <c r="C696" s="103"/>
      <c r="D696" s="47"/>
      <c r="E696" s="47"/>
      <c r="F696" s="47"/>
      <c r="G696" s="47"/>
    </row>
    <row r="697" spans="1:7" ht="13" x14ac:dyDescent="0.15">
      <c r="A697" s="47"/>
      <c r="B697" s="102"/>
      <c r="C697" s="103"/>
      <c r="D697" s="47"/>
      <c r="E697" s="47"/>
      <c r="F697" s="47"/>
      <c r="G697" s="47"/>
    </row>
    <row r="698" spans="1:7" ht="13" x14ac:dyDescent="0.15">
      <c r="A698" s="47"/>
      <c r="B698" s="102"/>
      <c r="C698" s="103"/>
      <c r="D698" s="47"/>
      <c r="E698" s="47"/>
      <c r="F698" s="47"/>
      <c r="G698" s="47"/>
    </row>
    <row r="699" spans="1:7" ht="13" x14ac:dyDescent="0.15">
      <c r="A699" s="47"/>
      <c r="B699" s="102"/>
      <c r="C699" s="103"/>
      <c r="D699" s="47"/>
      <c r="E699" s="47"/>
      <c r="F699" s="47"/>
      <c r="G699" s="47"/>
    </row>
    <row r="700" spans="1:7" ht="13" x14ac:dyDescent="0.15">
      <c r="A700" s="47"/>
      <c r="B700" s="102"/>
      <c r="C700" s="103"/>
      <c r="D700" s="47"/>
      <c r="E700" s="47"/>
      <c r="F700" s="47"/>
      <c r="G700" s="47"/>
    </row>
    <row r="701" spans="1:7" ht="13" x14ac:dyDescent="0.15">
      <c r="A701" s="47"/>
      <c r="B701" s="102"/>
      <c r="C701" s="103"/>
      <c r="D701" s="47"/>
      <c r="E701" s="47"/>
      <c r="F701" s="47"/>
      <c r="G701" s="47"/>
    </row>
    <row r="702" spans="1:7" ht="13" x14ac:dyDescent="0.15">
      <c r="A702" s="47"/>
      <c r="B702" s="102"/>
      <c r="C702" s="103"/>
      <c r="D702" s="47"/>
      <c r="E702" s="47"/>
      <c r="F702" s="47"/>
      <c r="G702" s="47"/>
    </row>
    <row r="703" spans="1:7" ht="13" x14ac:dyDescent="0.15">
      <c r="A703" s="47"/>
      <c r="B703" s="102"/>
      <c r="C703" s="103"/>
      <c r="D703" s="47"/>
      <c r="E703" s="47"/>
      <c r="F703" s="47"/>
      <c r="G703" s="47"/>
    </row>
    <row r="704" spans="1:7" ht="13" x14ac:dyDescent="0.15">
      <c r="A704" s="47"/>
      <c r="B704" s="102"/>
      <c r="C704" s="103"/>
      <c r="D704" s="47"/>
      <c r="E704" s="47"/>
      <c r="F704" s="47"/>
      <c r="G704" s="47"/>
    </row>
    <row r="705" spans="1:7" ht="13" x14ac:dyDescent="0.15">
      <c r="A705" s="47"/>
      <c r="B705" s="102"/>
      <c r="C705" s="103"/>
      <c r="D705" s="47"/>
      <c r="E705" s="47"/>
      <c r="F705" s="47"/>
      <c r="G705" s="47"/>
    </row>
    <row r="706" spans="1:7" ht="13" x14ac:dyDescent="0.15">
      <c r="A706" s="47"/>
      <c r="B706" s="102"/>
      <c r="C706" s="103"/>
      <c r="D706" s="47"/>
      <c r="E706" s="47"/>
      <c r="F706" s="47"/>
      <c r="G706" s="47"/>
    </row>
    <row r="707" spans="1:7" ht="13" x14ac:dyDescent="0.15">
      <c r="A707" s="47"/>
      <c r="B707" s="102"/>
      <c r="C707" s="103"/>
      <c r="D707" s="47"/>
      <c r="E707" s="47"/>
      <c r="F707" s="47"/>
      <c r="G707" s="47"/>
    </row>
    <row r="708" spans="1:7" ht="13" x14ac:dyDescent="0.15">
      <c r="A708" s="47"/>
      <c r="B708" s="102"/>
      <c r="C708" s="103"/>
      <c r="D708" s="47"/>
      <c r="E708" s="47"/>
      <c r="F708" s="47"/>
      <c r="G708" s="47"/>
    </row>
    <row r="709" spans="1:7" ht="13" x14ac:dyDescent="0.15">
      <c r="A709" s="47"/>
      <c r="B709" s="102"/>
      <c r="C709" s="103"/>
      <c r="D709" s="47"/>
      <c r="E709" s="47"/>
      <c r="F709" s="47"/>
      <c r="G709" s="47"/>
    </row>
    <row r="710" spans="1:7" ht="13" x14ac:dyDescent="0.15">
      <c r="A710" s="47"/>
      <c r="B710" s="102"/>
      <c r="C710" s="103"/>
      <c r="D710" s="47"/>
      <c r="E710" s="47"/>
      <c r="F710" s="47"/>
      <c r="G710" s="47"/>
    </row>
    <row r="711" spans="1:7" ht="13" x14ac:dyDescent="0.15">
      <c r="A711" s="47"/>
      <c r="B711" s="102"/>
      <c r="C711" s="103"/>
      <c r="D711" s="47"/>
      <c r="E711" s="47"/>
      <c r="F711" s="47"/>
      <c r="G711" s="47"/>
    </row>
    <row r="712" spans="1:7" ht="13" x14ac:dyDescent="0.15">
      <c r="A712" s="47"/>
      <c r="B712" s="102"/>
      <c r="C712" s="103"/>
      <c r="D712" s="47"/>
      <c r="E712" s="47"/>
      <c r="F712" s="47"/>
      <c r="G712" s="47"/>
    </row>
    <row r="713" spans="1:7" ht="13" x14ac:dyDescent="0.15">
      <c r="A713" s="47"/>
      <c r="B713" s="102"/>
      <c r="C713" s="103"/>
      <c r="D713" s="47"/>
      <c r="E713" s="47"/>
      <c r="F713" s="47"/>
      <c r="G713" s="47"/>
    </row>
    <row r="714" spans="1:7" ht="13" x14ac:dyDescent="0.15">
      <c r="A714" s="47"/>
      <c r="B714" s="102"/>
      <c r="C714" s="103"/>
      <c r="D714" s="47"/>
      <c r="E714" s="47"/>
      <c r="F714" s="47"/>
      <c r="G714" s="47"/>
    </row>
    <row r="715" spans="1:7" ht="13" x14ac:dyDescent="0.15">
      <c r="A715" s="47"/>
      <c r="B715" s="102"/>
      <c r="C715" s="103"/>
      <c r="D715" s="47"/>
      <c r="E715" s="47"/>
      <c r="F715" s="47"/>
      <c r="G715" s="47"/>
    </row>
    <row r="716" spans="1:7" ht="13" x14ac:dyDescent="0.15">
      <c r="A716" s="47"/>
      <c r="B716" s="102"/>
      <c r="C716" s="103"/>
      <c r="D716" s="47"/>
      <c r="E716" s="47"/>
      <c r="F716" s="47"/>
      <c r="G716" s="47"/>
    </row>
    <row r="717" spans="1:7" ht="13" x14ac:dyDescent="0.15">
      <c r="A717" s="47"/>
      <c r="B717" s="102"/>
      <c r="C717" s="103"/>
      <c r="D717" s="47"/>
      <c r="E717" s="47"/>
      <c r="F717" s="47"/>
      <c r="G717" s="47"/>
    </row>
    <row r="718" spans="1:7" ht="13" x14ac:dyDescent="0.15">
      <c r="A718" s="47"/>
      <c r="B718" s="102"/>
      <c r="C718" s="103"/>
      <c r="D718" s="47"/>
      <c r="E718" s="47"/>
      <c r="F718" s="47"/>
      <c r="G718" s="47"/>
    </row>
    <row r="719" spans="1:7" ht="13" x14ac:dyDescent="0.15">
      <c r="A719" s="47"/>
      <c r="B719" s="102"/>
      <c r="C719" s="103"/>
      <c r="D719" s="47"/>
      <c r="E719" s="47"/>
      <c r="F719" s="47"/>
      <c r="G719" s="47"/>
    </row>
    <row r="720" spans="1:7" ht="13" x14ac:dyDescent="0.15">
      <c r="A720" s="47"/>
      <c r="B720" s="102"/>
      <c r="C720" s="103"/>
      <c r="D720" s="47"/>
      <c r="E720" s="47"/>
      <c r="F720" s="47"/>
      <c r="G720" s="47"/>
    </row>
    <row r="721" spans="1:7" ht="13" x14ac:dyDescent="0.15">
      <c r="A721" s="47"/>
      <c r="B721" s="102"/>
      <c r="C721" s="103"/>
      <c r="D721" s="47"/>
      <c r="E721" s="47"/>
      <c r="F721" s="47"/>
      <c r="G721" s="47"/>
    </row>
    <row r="722" spans="1:7" ht="13" x14ac:dyDescent="0.15">
      <c r="A722" s="47"/>
      <c r="B722" s="102"/>
      <c r="C722" s="103"/>
      <c r="D722" s="47"/>
      <c r="E722" s="47"/>
      <c r="F722" s="47"/>
      <c r="G722" s="47"/>
    </row>
    <row r="723" spans="1:7" ht="13" x14ac:dyDescent="0.15">
      <c r="A723" s="47"/>
      <c r="B723" s="102"/>
      <c r="C723" s="103"/>
      <c r="D723" s="47"/>
      <c r="E723" s="47"/>
      <c r="F723" s="47"/>
      <c r="G723" s="47"/>
    </row>
    <row r="724" spans="1:7" ht="13" x14ac:dyDescent="0.15">
      <c r="A724" s="47"/>
      <c r="B724" s="102"/>
      <c r="C724" s="103"/>
      <c r="D724" s="47"/>
      <c r="E724" s="47"/>
      <c r="F724" s="47"/>
      <c r="G724" s="47"/>
    </row>
    <row r="725" spans="1:7" ht="13" x14ac:dyDescent="0.15">
      <c r="A725" s="47"/>
      <c r="B725" s="102"/>
      <c r="C725" s="103"/>
      <c r="D725" s="47"/>
      <c r="E725" s="47"/>
      <c r="F725" s="47"/>
      <c r="G725" s="47"/>
    </row>
    <row r="726" spans="1:7" ht="13" x14ac:dyDescent="0.15">
      <c r="A726" s="47"/>
      <c r="B726" s="102"/>
      <c r="C726" s="103"/>
      <c r="D726" s="47"/>
      <c r="E726" s="47"/>
      <c r="F726" s="47"/>
      <c r="G726" s="47"/>
    </row>
    <row r="727" spans="1:7" ht="13" x14ac:dyDescent="0.15">
      <c r="A727" s="47"/>
      <c r="B727" s="102"/>
      <c r="C727" s="103"/>
      <c r="D727" s="47"/>
      <c r="E727" s="47"/>
      <c r="F727" s="47"/>
      <c r="G727" s="47"/>
    </row>
    <row r="728" spans="1:7" ht="13" x14ac:dyDescent="0.15">
      <c r="A728" s="47"/>
      <c r="B728" s="102"/>
      <c r="C728" s="103"/>
      <c r="D728" s="47"/>
      <c r="E728" s="47"/>
      <c r="F728" s="47"/>
      <c r="G728" s="47"/>
    </row>
    <row r="729" spans="1:7" ht="13" x14ac:dyDescent="0.15">
      <c r="A729" s="47"/>
      <c r="B729" s="102"/>
      <c r="C729" s="103"/>
      <c r="D729" s="47"/>
      <c r="E729" s="47"/>
      <c r="F729" s="47"/>
      <c r="G729" s="47"/>
    </row>
    <row r="730" spans="1:7" ht="13" x14ac:dyDescent="0.15">
      <c r="A730" s="47"/>
      <c r="B730" s="102"/>
      <c r="C730" s="103"/>
      <c r="D730" s="47"/>
      <c r="E730" s="47"/>
      <c r="F730" s="47"/>
      <c r="G730" s="47"/>
    </row>
    <row r="731" spans="1:7" ht="13" x14ac:dyDescent="0.15">
      <c r="A731" s="47"/>
      <c r="B731" s="102"/>
      <c r="C731" s="103"/>
      <c r="D731" s="47"/>
      <c r="E731" s="47"/>
      <c r="F731" s="47"/>
      <c r="G731" s="47"/>
    </row>
    <row r="732" spans="1:7" ht="13" x14ac:dyDescent="0.15">
      <c r="A732" s="47"/>
      <c r="B732" s="102"/>
      <c r="C732" s="103"/>
      <c r="D732" s="47"/>
      <c r="E732" s="47"/>
      <c r="F732" s="47"/>
      <c r="G732" s="47"/>
    </row>
    <row r="733" spans="1:7" ht="13" x14ac:dyDescent="0.15">
      <c r="A733" s="47"/>
      <c r="B733" s="102"/>
      <c r="C733" s="103"/>
      <c r="D733" s="47"/>
      <c r="E733" s="47"/>
      <c r="F733" s="47"/>
      <c r="G733" s="47"/>
    </row>
    <row r="734" spans="1:7" ht="13" x14ac:dyDescent="0.15">
      <c r="A734" s="47"/>
      <c r="B734" s="102"/>
      <c r="C734" s="103"/>
      <c r="D734" s="47"/>
      <c r="E734" s="47"/>
      <c r="F734" s="47"/>
      <c r="G734" s="47"/>
    </row>
    <row r="735" spans="1:7" ht="13" x14ac:dyDescent="0.15">
      <c r="A735" s="47"/>
      <c r="B735" s="102"/>
      <c r="C735" s="103"/>
      <c r="D735" s="47"/>
      <c r="E735" s="47"/>
      <c r="F735" s="47"/>
      <c r="G735" s="47"/>
    </row>
    <row r="736" spans="1:7" ht="13" x14ac:dyDescent="0.15">
      <c r="A736" s="47"/>
      <c r="B736" s="102"/>
      <c r="C736" s="103"/>
      <c r="D736" s="47"/>
      <c r="E736" s="47"/>
      <c r="F736" s="47"/>
      <c r="G736" s="47"/>
    </row>
    <row r="737" spans="1:7" ht="13" x14ac:dyDescent="0.15">
      <c r="A737" s="47"/>
      <c r="B737" s="102"/>
      <c r="C737" s="103"/>
      <c r="D737" s="47"/>
      <c r="E737" s="47"/>
      <c r="F737" s="47"/>
      <c r="G737" s="47"/>
    </row>
    <row r="738" spans="1:7" ht="13" x14ac:dyDescent="0.15">
      <c r="A738" s="47"/>
      <c r="B738" s="102"/>
      <c r="C738" s="103"/>
      <c r="D738" s="47"/>
      <c r="E738" s="47"/>
      <c r="F738" s="47"/>
      <c r="G738" s="47"/>
    </row>
    <row r="739" spans="1:7" ht="13" x14ac:dyDescent="0.15">
      <c r="A739" s="47"/>
      <c r="B739" s="102"/>
      <c r="C739" s="103"/>
      <c r="D739" s="47"/>
      <c r="E739" s="47"/>
      <c r="F739" s="47"/>
      <c r="G739" s="47"/>
    </row>
    <row r="740" spans="1:7" ht="13" x14ac:dyDescent="0.15">
      <c r="A740" s="47"/>
      <c r="B740" s="102"/>
      <c r="C740" s="103"/>
      <c r="D740" s="47"/>
      <c r="E740" s="47"/>
      <c r="F740" s="47"/>
      <c r="G740" s="47"/>
    </row>
    <row r="741" spans="1:7" ht="13" x14ac:dyDescent="0.15">
      <c r="A741" s="47"/>
      <c r="B741" s="102"/>
      <c r="C741" s="103"/>
      <c r="D741" s="47"/>
      <c r="E741" s="47"/>
      <c r="F741" s="47"/>
      <c r="G741" s="47"/>
    </row>
    <row r="742" spans="1:7" ht="13" x14ac:dyDescent="0.15">
      <c r="A742" s="47"/>
      <c r="B742" s="102"/>
      <c r="C742" s="103"/>
      <c r="D742" s="47"/>
      <c r="E742" s="47"/>
      <c r="F742" s="47"/>
      <c r="G742" s="47"/>
    </row>
    <row r="743" spans="1:7" ht="13" x14ac:dyDescent="0.15">
      <c r="A743" s="47"/>
      <c r="B743" s="102"/>
      <c r="C743" s="103"/>
      <c r="D743" s="47"/>
      <c r="E743" s="47"/>
      <c r="F743" s="47"/>
      <c r="G743" s="47"/>
    </row>
    <row r="744" spans="1:7" ht="13" x14ac:dyDescent="0.15">
      <c r="A744" s="47"/>
      <c r="B744" s="102"/>
      <c r="C744" s="103"/>
      <c r="D744" s="47"/>
      <c r="E744" s="47"/>
      <c r="F744" s="47"/>
      <c r="G744" s="47"/>
    </row>
    <row r="745" spans="1:7" ht="13" x14ac:dyDescent="0.15">
      <c r="A745" s="47"/>
      <c r="B745" s="102"/>
      <c r="C745" s="103"/>
      <c r="D745" s="47"/>
      <c r="E745" s="47"/>
      <c r="F745" s="47"/>
      <c r="G745" s="47"/>
    </row>
    <row r="746" spans="1:7" ht="13" x14ac:dyDescent="0.15">
      <c r="A746" s="47"/>
      <c r="B746" s="102"/>
      <c r="C746" s="103"/>
      <c r="D746" s="47"/>
      <c r="E746" s="47"/>
      <c r="F746" s="47"/>
      <c r="G746" s="47"/>
    </row>
    <row r="747" spans="1:7" ht="13" x14ac:dyDescent="0.15">
      <c r="A747" s="47"/>
      <c r="B747" s="102"/>
      <c r="C747" s="103"/>
      <c r="D747" s="47"/>
      <c r="E747" s="47"/>
      <c r="F747" s="47"/>
      <c r="G747" s="47"/>
    </row>
    <row r="748" spans="1:7" ht="13" x14ac:dyDescent="0.15">
      <c r="A748" s="47"/>
      <c r="B748" s="102"/>
      <c r="C748" s="103"/>
      <c r="D748" s="47"/>
      <c r="E748" s="47"/>
      <c r="F748" s="47"/>
      <c r="G748" s="47"/>
    </row>
    <row r="749" spans="1:7" ht="13" x14ac:dyDescent="0.15">
      <c r="A749" s="47"/>
      <c r="B749" s="102"/>
      <c r="C749" s="103"/>
      <c r="D749" s="47"/>
      <c r="E749" s="47"/>
      <c r="F749" s="47"/>
      <c r="G749" s="47"/>
    </row>
    <row r="750" spans="1:7" ht="13" x14ac:dyDescent="0.15">
      <c r="A750" s="47"/>
      <c r="B750" s="102"/>
      <c r="C750" s="103"/>
      <c r="D750" s="47"/>
      <c r="E750" s="47"/>
      <c r="F750" s="47"/>
      <c r="G750" s="47"/>
    </row>
    <row r="751" spans="1:7" ht="13" x14ac:dyDescent="0.15">
      <c r="A751" s="47"/>
      <c r="B751" s="102"/>
      <c r="C751" s="103"/>
      <c r="D751" s="47"/>
      <c r="E751" s="47"/>
      <c r="F751" s="47"/>
      <c r="G751" s="47"/>
    </row>
    <row r="752" spans="1:7" ht="13" x14ac:dyDescent="0.15">
      <c r="A752" s="47"/>
      <c r="B752" s="102"/>
      <c r="C752" s="103"/>
      <c r="D752" s="47"/>
      <c r="E752" s="47"/>
      <c r="F752" s="47"/>
      <c r="G752" s="47"/>
    </row>
    <row r="753" spans="1:7" ht="13" x14ac:dyDescent="0.15">
      <c r="A753" s="47"/>
      <c r="B753" s="102"/>
      <c r="C753" s="103"/>
      <c r="D753" s="47"/>
      <c r="E753" s="47"/>
      <c r="F753" s="47"/>
      <c r="G753" s="47"/>
    </row>
    <row r="754" spans="1:7" ht="13" x14ac:dyDescent="0.15">
      <c r="A754" s="47"/>
      <c r="B754" s="102"/>
      <c r="C754" s="103"/>
      <c r="D754" s="47"/>
      <c r="E754" s="47"/>
      <c r="F754" s="47"/>
      <c r="G754" s="47"/>
    </row>
    <row r="755" spans="1:7" ht="13" x14ac:dyDescent="0.15">
      <c r="A755" s="47"/>
      <c r="B755" s="102"/>
      <c r="C755" s="103"/>
      <c r="D755" s="47"/>
      <c r="E755" s="47"/>
      <c r="F755" s="47"/>
      <c r="G755" s="47"/>
    </row>
    <row r="756" spans="1:7" ht="13" x14ac:dyDescent="0.15">
      <c r="A756" s="47"/>
      <c r="B756" s="102"/>
      <c r="C756" s="103"/>
      <c r="D756" s="47"/>
      <c r="E756" s="47"/>
      <c r="F756" s="47"/>
      <c r="G756" s="47"/>
    </row>
    <row r="757" spans="1:7" ht="13" x14ac:dyDescent="0.15">
      <c r="A757" s="47"/>
      <c r="B757" s="102"/>
      <c r="C757" s="103"/>
      <c r="D757" s="47"/>
      <c r="E757" s="47"/>
      <c r="F757" s="47"/>
      <c r="G757" s="47"/>
    </row>
    <row r="758" spans="1:7" ht="13" x14ac:dyDescent="0.15">
      <c r="A758" s="47"/>
      <c r="B758" s="102"/>
      <c r="C758" s="103"/>
      <c r="D758" s="47"/>
      <c r="E758" s="47"/>
      <c r="F758" s="47"/>
      <c r="G758" s="47"/>
    </row>
    <row r="759" spans="1:7" ht="13" x14ac:dyDescent="0.15">
      <c r="A759" s="47"/>
      <c r="B759" s="102"/>
      <c r="C759" s="103"/>
      <c r="D759" s="47"/>
      <c r="E759" s="47"/>
      <c r="F759" s="47"/>
      <c r="G759" s="47"/>
    </row>
    <row r="760" spans="1:7" ht="13" x14ac:dyDescent="0.15">
      <c r="A760" s="47"/>
      <c r="B760" s="102"/>
      <c r="C760" s="103"/>
      <c r="D760" s="47"/>
      <c r="E760" s="47"/>
      <c r="F760" s="47"/>
      <c r="G760" s="47"/>
    </row>
    <row r="761" spans="1:7" ht="13" x14ac:dyDescent="0.15">
      <c r="A761" s="47"/>
      <c r="B761" s="102"/>
      <c r="C761" s="103"/>
      <c r="D761" s="47"/>
      <c r="E761" s="47"/>
      <c r="F761" s="47"/>
      <c r="G761" s="47"/>
    </row>
    <row r="762" spans="1:7" ht="13" x14ac:dyDescent="0.15">
      <c r="A762" s="47"/>
      <c r="B762" s="102"/>
      <c r="C762" s="103"/>
      <c r="D762" s="47"/>
      <c r="E762" s="47"/>
      <c r="F762" s="47"/>
      <c r="G762" s="47"/>
    </row>
    <row r="763" spans="1:7" ht="13" x14ac:dyDescent="0.15">
      <c r="A763" s="47"/>
      <c r="B763" s="102"/>
      <c r="C763" s="103"/>
      <c r="D763" s="47"/>
      <c r="E763" s="47"/>
      <c r="F763" s="47"/>
      <c r="G763" s="47"/>
    </row>
    <row r="764" spans="1:7" ht="13" x14ac:dyDescent="0.15">
      <c r="A764" s="47"/>
      <c r="B764" s="102"/>
      <c r="C764" s="103"/>
      <c r="D764" s="47"/>
      <c r="E764" s="47"/>
      <c r="F764" s="47"/>
      <c r="G764" s="47"/>
    </row>
    <row r="765" spans="1:7" ht="13" x14ac:dyDescent="0.15">
      <c r="A765" s="47"/>
      <c r="B765" s="102"/>
      <c r="C765" s="103"/>
      <c r="D765" s="47"/>
      <c r="E765" s="47"/>
      <c r="F765" s="47"/>
      <c r="G765" s="47"/>
    </row>
    <row r="766" spans="1:7" ht="13" x14ac:dyDescent="0.15">
      <c r="A766" s="47"/>
      <c r="B766" s="102"/>
      <c r="C766" s="103"/>
      <c r="D766" s="47"/>
      <c r="E766" s="47"/>
      <c r="F766" s="47"/>
      <c r="G766" s="47"/>
    </row>
    <row r="767" spans="1:7" ht="13" x14ac:dyDescent="0.15">
      <c r="A767" s="47"/>
      <c r="B767" s="102"/>
      <c r="C767" s="103"/>
      <c r="D767" s="47"/>
      <c r="E767" s="47"/>
      <c r="F767" s="47"/>
      <c r="G767" s="47"/>
    </row>
    <row r="768" spans="1:7" ht="13" x14ac:dyDescent="0.15">
      <c r="A768" s="47"/>
      <c r="B768" s="102"/>
      <c r="C768" s="103"/>
      <c r="D768" s="47"/>
      <c r="E768" s="47"/>
      <c r="F768" s="47"/>
      <c r="G768" s="47"/>
    </row>
    <row r="769" spans="1:7" ht="13" x14ac:dyDescent="0.15">
      <c r="A769" s="47"/>
      <c r="B769" s="102"/>
      <c r="C769" s="103"/>
      <c r="D769" s="47"/>
      <c r="E769" s="47"/>
      <c r="F769" s="47"/>
      <c r="G769" s="47"/>
    </row>
    <row r="770" spans="1:7" ht="13" x14ac:dyDescent="0.15">
      <c r="A770" s="47"/>
      <c r="B770" s="102"/>
      <c r="C770" s="103"/>
      <c r="D770" s="47"/>
      <c r="E770" s="47"/>
      <c r="F770" s="47"/>
      <c r="G770" s="47"/>
    </row>
    <row r="771" spans="1:7" ht="13" x14ac:dyDescent="0.15">
      <c r="A771" s="47"/>
      <c r="B771" s="102"/>
      <c r="C771" s="103"/>
      <c r="D771" s="47"/>
      <c r="E771" s="47"/>
      <c r="F771" s="47"/>
      <c r="G771" s="47"/>
    </row>
    <row r="772" spans="1:7" ht="13" x14ac:dyDescent="0.15">
      <c r="A772" s="47"/>
      <c r="B772" s="102"/>
      <c r="C772" s="103"/>
      <c r="D772" s="47"/>
      <c r="E772" s="47"/>
      <c r="F772" s="47"/>
      <c r="G772" s="47"/>
    </row>
    <row r="773" spans="1:7" ht="13" x14ac:dyDescent="0.15">
      <c r="A773" s="47"/>
      <c r="B773" s="102"/>
      <c r="C773" s="103"/>
      <c r="D773" s="47"/>
      <c r="E773" s="47"/>
      <c r="F773" s="47"/>
      <c r="G773" s="47"/>
    </row>
    <row r="774" spans="1:7" ht="13" x14ac:dyDescent="0.15">
      <c r="A774" s="47"/>
      <c r="B774" s="102"/>
      <c r="C774" s="103"/>
      <c r="D774" s="47"/>
      <c r="E774" s="47"/>
      <c r="F774" s="47"/>
      <c r="G774" s="47"/>
    </row>
    <row r="775" spans="1:7" ht="13" x14ac:dyDescent="0.15">
      <c r="A775" s="47"/>
      <c r="B775" s="102"/>
      <c r="C775" s="103"/>
      <c r="D775" s="47"/>
      <c r="E775" s="47"/>
      <c r="F775" s="47"/>
      <c r="G775" s="47"/>
    </row>
    <row r="776" spans="1:7" ht="13" x14ac:dyDescent="0.15">
      <c r="A776" s="47"/>
      <c r="B776" s="102"/>
      <c r="C776" s="103"/>
      <c r="D776" s="47"/>
      <c r="E776" s="47"/>
      <c r="F776" s="47"/>
      <c r="G776" s="47"/>
    </row>
    <row r="777" spans="1:7" ht="13" x14ac:dyDescent="0.15">
      <c r="A777" s="47"/>
      <c r="B777" s="102"/>
      <c r="C777" s="103"/>
      <c r="D777" s="47"/>
      <c r="E777" s="47"/>
      <c r="F777" s="47"/>
      <c r="G777" s="47"/>
    </row>
    <row r="778" spans="1:7" ht="13" x14ac:dyDescent="0.15">
      <c r="A778" s="47"/>
      <c r="B778" s="102"/>
      <c r="C778" s="103"/>
      <c r="D778" s="47"/>
      <c r="E778" s="47"/>
      <c r="F778" s="47"/>
      <c r="G778" s="47"/>
    </row>
    <row r="779" spans="1:7" ht="13" x14ac:dyDescent="0.15">
      <c r="A779" s="47"/>
      <c r="B779" s="102"/>
      <c r="C779" s="103"/>
      <c r="D779" s="47"/>
      <c r="E779" s="47"/>
      <c r="F779" s="47"/>
      <c r="G779" s="47"/>
    </row>
    <row r="780" spans="1:7" ht="13" x14ac:dyDescent="0.15">
      <c r="A780" s="47"/>
      <c r="B780" s="102"/>
      <c r="C780" s="103"/>
      <c r="D780" s="47"/>
      <c r="E780" s="47"/>
      <c r="F780" s="47"/>
      <c r="G780" s="47"/>
    </row>
    <row r="781" spans="1:7" ht="13" x14ac:dyDescent="0.15">
      <c r="A781" s="47"/>
      <c r="B781" s="102"/>
      <c r="C781" s="103"/>
      <c r="D781" s="47"/>
      <c r="E781" s="47"/>
      <c r="F781" s="47"/>
      <c r="G781" s="47"/>
    </row>
    <row r="782" spans="1:7" ht="13" x14ac:dyDescent="0.15">
      <c r="A782" s="47"/>
      <c r="B782" s="102"/>
      <c r="C782" s="103"/>
      <c r="D782" s="47"/>
      <c r="E782" s="47"/>
      <c r="F782" s="47"/>
      <c r="G782" s="47"/>
    </row>
    <row r="783" spans="1:7" ht="13" x14ac:dyDescent="0.15">
      <c r="A783" s="47"/>
      <c r="B783" s="102"/>
      <c r="C783" s="103"/>
      <c r="D783" s="47"/>
      <c r="E783" s="47"/>
      <c r="F783" s="47"/>
      <c r="G783" s="47"/>
    </row>
    <row r="784" spans="1:7" ht="13" x14ac:dyDescent="0.15">
      <c r="A784" s="47"/>
      <c r="B784" s="102"/>
      <c r="C784" s="103"/>
      <c r="D784" s="47"/>
      <c r="E784" s="47"/>
      <c r="F784" s="47"/>
      <c r="G784" s="47"/>
    </row>
    <row r="785" spans="1:7" ht="13" x14ac:dyDescent="0.15">
      <c r="A785" s="47"/>
      <c r="B785" s="102"/>
      <c r="C785" s="103"/>
      <c r="D785" s="47"/>
      <c r="E785" s="47"/>
      <c r="F785" s="47"/>
      <c r="G785" s="47"/>
    </row>
    <row r="786" spans="1:7" ht="13" x14ac:dyDescent="0.15">
      <c r="A786" s="47"/>
      <c r="B786" s="102"/>
      <c r="C786" s="103"/>
      <c r="D786" s="47"/>
      <c r="E786" s="47"/>
      <c r="F786" s="47"/>
      <c r="G786" s="47"/>
    </row>
    <row r="787" spans="1:7" ht="13" x14ac:dyDescent="0.15">
      <c r="A787" s="47"/>
      <c r="B787" s="102"/>
      <c r="C787" s="103"/>
      <c r="D787" s="47"/>
      <c r="E787" s="47"/>
      <c r="F787" s="47"/>
      <c r="G787" s="47"/>
    </row>
    <row r="788" spans="1:7" ht="13" x14ac:dyDescent="0.15">
      <c r="A788" s="47"/>
      <c r="B788" s="102"/>
      <c r="C788" s="103"/>
      <c r="D788" s="47"/>
      <c r="E788" s="47"/>
      <c r="F788" s="47"/>
      <c r="G788" s="47"/>
    </row>
    <row r="789" spans="1:7" ht="13" x14ac:dyDescent="0.15">
      <c r="A789" s="47"/>
      <c r="B789" s="102"/>
      <c r="C789" s="103"/>
      <c r="D789" s="47"/>
      <c r="E789" s="47"/>
      <c r="F789" s="47"/>
      <c r="G789" s="47"/>
    </row>
    <row r="790" spans="1:7" ht="13" x14ac:dyDescent="0.15">
      <c r="A790" s="47"/>
      <c r="B790" s="102"/>
      <c r="C790" s="103"/>
      <c r="D790" s="47"/>
      <c r="E790" s="47"/>
      <c r="F790" s="47"/>
      <c r="G790" s="47"/>
    </row>
    <row r="791" spans="1:7" ht="13" x14ac:dyDescent="0.15">
      <c r="A791" s="47"/>
      <c r="B791" s="102"/>
      <c r="C791" s="103"/>
      <c r="D791" s="47"/>
      <c r="E791" s="47"/>
      <c r="F791" s="47"/>
      <c r="G791" s="47"/>
    </row>
    <row r="792" spans="1:7" ht="13" x14ac:dyDescent="0.15">
      <c r="A792" s="47"/>
      <c r="B792" s="102"/>
      <c r="C792" s="103"/>
      <c r="D792" s="47"/>
      <c r="E792" s="47"/>
      <c r="F792" s="47"/>
      <c r="G792" s="47"/>
    </row>
    <row r="793" spans="1:7" ht="13" x14ac:dyDescent="0.15">
      <c r="A793" s="47"/>
      <c r="B793" s="102"/>
      <c r="C793" s="103"/>
      <c r="D793" s="47"/>
      <c r="E793" s="47"/>
      <c r="F793" s="47"/>
      <c r="G793" s="47"/>
    </row>
    <row r="794" spans="1:7" ht="13" x14ac:dyDescent="0.15">
      <c r="A794" s="47"/>
      <c r="B794" s="102"/>
      <c r="C794" s="103"/>
      <c r="D794" s="47"/>
      <c r="E794" s="47"/>
      <c r="F794" s="47"/>
      <c r="G794" s="47"/>
    </row>
    <row r="795" spans="1:7" ht="13" x14ac:dyDescent="0.15">
      <c r="A795" s="47"/>
      <c r="B795" s="102"/>
      <c r="C795" s="103"/>
      <c r="D795" s="47"/>
      <c r="E795" s="47"/>
      <c r="F795" s="47"/>
      <c r="G795" s="47"/>
    </row>
    <row r="796" spans="1:7" ht="13" x14ac:dyDescent="0.15">
      <c r="A796" s="47"/>
      <c r="B796" s="102"/>
      <c r="C796" s="103"/>
      <c r="D796" s="47"/>
      <c r="E796" s="47"/>
      <c r="F796" s="47"/>
      <c r="G796" s="47"/>
    </row>
    <row r="797" spans="1:7" ht="13" x14ac:dyDescent="0.15">
      <c r="A797" s="47"/>
      <c r="B797" s="102"/>
      <c r="C797" s="103"/>
      <c r="D797" s="47"/>
      <c r="E797" s="47"/>
      <c r="F797" s="47"/>
      <c r="G797" s="47"/>
    </row>
    <row r="798" spans="1:7" ht="13" x14ac:dyDescent="0.15">
      <c r="A798" s="47"/>
      <c r="B798" s="102"/>
      <c r="C798" s="103"/>
      <c r="D798" s="47"/>
      <c r="E798" s="47"/>
      <c r="F798" s="47"/>
      <c r="G798" s="47"/>
    </row>
    <row r="799" spans="1:7" ht="13" x14ac:dyDescent="0.15">
      <c r="A799" s="47"/>
      <c r="B799" s="102"/>
      <c r="C799" s="103"/>
      <c r="D799" s="47"/>
      <c r="E799" s="47"/>
      <c r="F799" s="47"/>
      <c r="G799" s="47"/>
    </row>
    <row r="800" spans="1:7" ht="13" x14ac:dyDescent="0.15">
      <c r="A800" s="47"/>
      <c r="B800" s="102"/>
      <c r="C800" s="103"/>
      <c r="D800" s="47"/>
      <c r="E800" s="47"/>
      <c r="F800" s="47"/>
      <c r="G800" s="47"/>
    </row>
    <row r="801" spans="1:7" ht="13" x14ac:dyDescent="0.15">
      <c r="A801" s="47"/>
      <c r="B801" s="102"/>
      <c r="C801" s="103"/>
      <c r="D801" s="47"/>
      <c r="E801" s="47"/>
      <c r="F801" s="47"/>
      <c r="G801" s="47"/>
    </row>
    <row r="802" spans="1:7" ht="13" x14ac:dyDescent="0.15">
      <c r="A802" s="47"/>
      <c r="B802" s="102"/>
      <c r="C802" s="103"/>
      <c r="D802" s="47"/>
      <c r="E802" s="47"/>
      <c r="F802" s="47"/>
      <c r="G802" s="47"/>
    </row>
    <row r="803" spans="1:7" ht="13" x14ac:dyDescent="0.15">
      <c r="A803" s="47"/>
      <c r="B803" s="102"/>
      <c r="C803" s="103"/>
      <c r="D803" s="47"/>
      <c r="E803" s="47"/>
      <c r="F803" s="47"/>
      <c r="G803" s="47"/>
    </row>
    <row r="804" spans="1:7" ht="13" x14ac:dyDescent="0.15">
      <c r="A804" s="47"/>
      <c r="B804" s="102"/>
      <c r="C804" s="103"/>
      <c r="D804" s="47"/>
      <c r="E804" s="47"/>
      <c r="F804" s="47"/>
      <c r="G804" s="47"/>
    </row>
    <row r="805" spans="1:7" ht="13" x14ac:dyDescent="0.15">
      <c r="A805" s="47"/>
      <c r="B805" s="102"/>
      <c r="C805" s="103"/>
      <c r="D805" s="47"/>
      <c r="E805" s="47"/>
      <c r="F805" s="47"/>
      <c r="G805" s="47"/>
    </row>
    <row r="806" spans="1:7" ht="13" x14ac:dyDescent="0.15">
      <c r="A806" s="47"/>
      <c r="B806" s="102"/>
      <c r="C806" s="103"/>
      <c r="D806" s="47"/>
      <c r="E806" s="47"/>
      <c r="F806" s="47"/>
      <c r="G806" s="47"/>
    </row>
    <row r="807" spans="1:7" ht="13" x14ac:dyDescent="0.15">
      <c r="A807" s="47"/>
      <c r="B807" s="102"/>
      <c r="C807" s="103"/>
      <c r="D807" s="47"/>
      <c r="E807" s="47"/>
      <c r="F807" s="47"/>
      <c r="G807" s="47"/>
    </row>
    <row r="808" spans="1:7" ht="13" x14ac:dyDescent="0.15">
      <c r="A808" s="47"/>
      <c r="B808" s="102"/>
      <c r="C808" s="103"/>
      <c r="D808" s="47"/>
      <c r="E808" s="47"/>
      <c r="F808" s="47"/>
      <c r="G808" s="47"/>
    </row>
    <row r="809" spans="1:7" ht="13" x14ac:dyDescent="0.15">
      <c r="A809" s="47"/>
      <c r="B809" s="102"/>
      <c r="C809" s="103"/>
      <c r="D809" s="47"/>
      <c r="E809" s="47"/>
      <c r="F809" s="47"/>
      <c r="G809" s="47"/>
    </row>
    <row r="810" spans="1:7" ht="13" x14ac:dyDescent="0.15">
      <c r="A810" s="47"/>
      <c r="B810" s="102"/>
      <c r="C810" s="103"/>
      <c r="D810" s="47"/>
      <c r="E810" s="47"/>
      <c r="F810" s="47"/>
      <c r="G810" s="47"/>
    </row>
    <row r="811" spans="1:7" ht="13" x14ac:dyDescent="0.15">
      <c r="A811" s="47"/>
      <c r="B811" s="102"/>
      <c r="C811" s="103"/>
      <c r="D811" s="47"/>
      <c r="E811" s="47"/>
      <c r="F811" s="47"/>
      <c r="G811" s="47"/>
    </row>
    <row r="812" spans="1:7" ht="13" x14ac:dyDescent="0.15">
      <c r="A812" s="47"/>
      <c r="B812" s="102"/>
      <c r="C812" s="103"/>
      <c r="D812" s="47"/>
      <c r="E812" s="47"/>
      <c r="F812" s="47"/>
      <c r="G812" s="47"/>
    </row>
    <row r="813" spans="1:7" ht="13" x14ac:dyDescent="0.15">
      <c r="A813" s="47"/>
      <c r="B813" s="102"/>
      <c r="C813" s="103"/>
      <c r="D813" s="47"/>
      <c r="E813" s="47"/>
      <c r="F813" s="47"/>
      <c r="G813" s="47"/>
    </row>
    <row r="814" spans="1:7" ht="13" x14ac:dyDescent="0.15">
      <c r="A814" s="47"/>
      <c r="B814" s="102"/>
      <c r="C814" s="103"/>
      <c r="D814" s="47"/>
      <c r="E814" s="47"/>
      <c r="F814" s="47"/>
      <c r="G814" s="47"/>
    </row>
    <row r="815" spans="1:7" ht="13" x14ac:dyDescent="0.15">
      <c r="A815" s="47"/>
      <c r="B815" s="102"/>
      <c r="C815" s="103"/>
      <c r="D815" s="47"/>
      <c r="E815" s="47"/>
      <c r="F815" s="47"/>
      <c r="G815" s="47"/>
    </row>
    <row r="816" spans="1:7" ht="13" x14ac:dyDescent="0.15">
      <c r="A816" s="47"/>
      <c r="B816" s="102"/>
      <c r="C816" s="103"/>
      <c r="D816" s="47"/>
      <c r="E816" s="47"/>
      <c r="F816" s="47"/>
      <c r="G816" s="47"/>
    </row>
    <row r="817" spans="1:7" ht="13" x14ac:dyDescent="0.15">
      <c r="A817" s="47"/>
      <c r="B817" s="102"/>
      <c r="C817" s="103"/>
      <c r="D817" s="47"/>
      <c r="E817" s="47"/>
      <c r="F817" s="47"/>
      <c r="G817" s="47"/>
    </row>
    <row r="818" spans="1:7" ht="13" x14ac:dyDescent="0.15">
      <c r="A818" s="47"/>
      <c r="B818" s="102"/>
      <c r="C818" s="103"/>
      <c r="D818" s="47"/>
      <c r="E818" s="47"/>
      <c r="F818" s="47"/>
      <c r="G818" s="47"/>
    </row>
    <row r="819" spans="1:7" ht="13" x14ac:dyDescent="0.15">
      <c r="A819" s="47"/>
      <c r="B819" s="102"/>
      <c r="C819" s="103"/>
      <c r="D819" s="47"/>
      <c r="E819" s="47"/>
      <c r="F819" s="47"/>
      <c r="G819" s="47"/>
    </row>
    <row r="820" spans="1:7" ht="13" x14ac:dyDescent="0.15">
      <c r="A820" s="47"/>
      <c r="B820" s="102"/>
      <c r="C820" s="103"/>
      <c r="D820" s="47"/>
      <c r="E820" s="47"/>
      <c r="F820" s="47"/>
      <c r="G820" s="47"/>
    </row>
    <row r="821" spans="1:7" ht="13" x14ac:dyDescent="0.15">
      <c r="A821" s="47"/>
      <c r="B821" s="102"/>
      <c r="C821" s="103"/>
      <c r="D821" s="47"/>
      <c r="E821" s="47"/>
      <c r="F821" s="47"/>
      <c r="G821" s="47"/>
    </row>
    <row r="822" spans="1:7" ht="13" x14ac:dyDescent="0.15">
      <c r="A822" s="47"/>
      <c r="B822" s="102"/>
      <c r="C822" s="103"/>
      <c r="D822" s="47"/>
      <c r="E822" s="47"/>
      <c r="F822" s="47"/>
      <c r="G822" s="47"/>
    </row>
    <row r="823" spans="1:7" ht="13" x14ac:dyDescent="0.15">
      <c r="A823" s="47"/>
      <c r="B823" s="102"/>
      <c r="C823" s="103"/>
      <c r="D823" s="47"/>
      <c r="E823" s="47"/>
      <c r="F823" s="47"/>
      <c r="G823" s="47"/>
    </row>
    <row r="824" spans="1:7" ht="13" x14ac:dyDescent="0.15">
      <c r="A824" s="47"/>
      <c r="B824" s="102"/>
      <c r="C824" s="103"/>
      <c r="D824" s="47"/>
      <c r="E824" s="47"/>
      <c r="F824" s="47"/>
      <c r="G824" s="47"/>
    </row>
    <row r="825" spans="1:7" ht="13" x14ac:dyDescent="0.15">
      <c r="A825" s="47"/>
      <c r="B825" s="102"/>
      <c r="C825" s="103"/>
      <c r="D825" s="47"/>
      <c r="E825" s="47"/>
      <c r="F825" s="47"/>
      <c r="G825" s="47"/>
    </row>
    <row r="826" spans="1:7" ht="13" x14ac:dyDescent="0.15">
      <c r="A826" s="47"/>
      <c r="B826" s="102"/>
      <c r="C826" s="103"/>
      <c r="D826" s="47"/>
      <c r="E826" s="47"/>
      <c r="F826" s="47"/>
      <c r="G826" s="47"/>
    </row>
    <row r="827" spans="1:7" ht="13" x14ac:dyDescent="0.15">
      <c r="A827" s="47"/>
      <c r="B827" s="102"/>
      <c r="C827" s="103"/>
      <c r="D827" s="47"/>
      <c r="E827" s="47"/>
      <c r="F827" s="47"/>
      <c r="G827" s="47"/>
    </row>
    <row r="828" spans="1:7" ht="13" x14ac:dyDescent="0.15">
      <c r="A828" s="47"/>
      <c r="B828" s="102"/>
      <c r="C828" s="103"/>
      <c r="D828" s="47"/>
      <c r="E828" s="47"/>
      <c r="F828" s="47"/>
      <c r="G828" s="47"/>
    </row>
    <row r="829" spans="1:7" ht="13" x14ac:dyDescent="0.15">
      <c r="A829" s="47"/>
      <c r="B829" s="102"/>
      <c r="C829" s="103"/>
      <c r="D829" s="47"/>
      <c r="E829" s="47"/>
      <c r="F829" s="47"/>
      <c r="G829" s="47"/>
    </row>
    <row r="830" spans="1:7" ht="13" x14ac:dyDescent="0.15">
      <c r="A830" s="47"/>
      <c r="B830" s="102"/>
      <c r="C830" s="103"/>
      <c r="D830" s="47"/>
      <c r="E830" s="47"/>
      <c r="F830" s="47"/>
      <c r="G830" s="47"/>
    </row>
    <row r="831" spans="1:7" ht="13" x14ac:dyDescent="0.15">
      <c r="A831" s="47"/>
      <c r="B831" s="102"/>
      <c r="C831" s="103"/>
      <c r="D831" s="47"/>
      <c r="E831" s="47"/>
      <c r="F831" s="47"/>
      <c r="G831" s="47"/>
    </row>
    <row r="832" spans="1:7" ht="13" x14ac:dyDescent="0.15">
      <c r="A832" s="47"/>
      <c r="B832" s="102"/>
      <c r="C832" s="103"/>
      <c r="D832" s="47"/>
      <c r="E832" s="47"/>
      <c r="F832" s="47"/>
      <c r="G832" s="47"/>
    </row>
    <row r="833" spans="1:7" ht="13" x14ac:dyDescent="0.15">
      <c r="A833" s="47"/>
      <c r="B833" s="102"/>
      <c r="C833" s="103"/>
      <c r="D833" s="47"/>
      <c r="E833" s="47"/>
      <c r="F833" s="47"/>
      <c r="G833" s="47"/>
    </row>
    <row r="834" spans="1:7" ht="13" x14ac:dyDescent="0.15">
      <c r="A834" s="47"/>
      <c r="B834" s="102"/>
      <c r="C834" s="103"/>
      <c r="D834" s="47"/>
      <c r="E834" s="47"/>
      <c r="F834" s="47"/>
      <c r="G834" s="47"/>
    </row>
    <row r="835" spans="1:7" ht="13" x14ac:dyDescent="0.15">
      <c r="A835" s="47"/>
      <c r="B835" s="102"/>
      <c r="C835" s="103"/>
      <c r="D835" s="47"/>
      <c r="E835" s="47"/>
      <c r="F835" s="47"/>
      <c r="G835" s="47"/>
    </row>
    <row r="836" spans="1:7" ht="13" x14ac:dyDescent="0.15">
      <c r="A836" s="47"/>
      <c r="B836" s="102"/>
      <c r="C836" s="103"/>
      <c r="D836" s="47"/>
      <c r="E836" s="47"/>
      <c r="F836" s="47"/>
      <c r="G836" s="47"/>
    </row>
    <row r="837" spans="1:7" ht="13" x14ac:dyDescent="0.15">
      <c r="A837" s="47"/>
      <c r="B837" s="102"/>
      <c r="C837" s="103"/>
      <c r="D837" s="47"/>
      <c r="E837" s="47"/>
      <c r="F837" s="47"/>
      <c r="G837" s="47"/>
    </row>
    <row r="838" spans="1:7" ht="13" x14ac:dyDescent="0.15">
      <c r="A838" s="47"/>
      <c r="B838" s="102"/>
      <c r="C838" s="103"/>
      <c r="D838" s="47"/>
      <c r="E838" s="47"/>
      <c r="F838" s="47"/>
      <c r="G838" s="47"/>
    </row>
    <row r="839" spans="1:7" ht="13" x14ac:dyDescent="0.15">
      <c r="A839" s="47"/>
      <c r="B839" s="102"/>
      <c r="C839" s="103"/>
      <c r="D839" s="47"/>
      <c r="E839" s="47"/>
      <c r="F839" s="47"/>
      <c r="G839" s="47"/>
    </row>
    <row r="840" spans="1:7" ht="13" x14ac:dyDescent="0.15">
      <c r="A840" s="47"/>
      <c r="B840" s="102"/>
      <c r="C840" s="103"/>
      <c r="D840" s="47"/>
      <c r="E840" s="47"/>
      <c r="F840" s="47"/>
      <c r="G840" s="47"/>
    </row>
    <row r="841" spans="1:7" ht="13" x14ac:dyDescent="0.15">
      <c r="A841" s="47"/>
      <c r="B841" s="102"/>
      <c r="C841" s="103"/>
      <c r="D841" s="47"/>
      <c r="E841" s="47"/>
      <c r="F841" s="47"/>
      <c r="G841" s="47"/>
    </row>
    <row r="842" spans="1:7" ht="13" x14ac:dyDescent="0.15">
      <c r="A842" s="47"/>
      <c r="B842" s="102"/>
      <c r="C842" s="103"/>
      <c r="D842" s="47"/>
      <c r="E842" s="47"/>
      <c r="F842" s="47"/>
      <c r="G842" s="47"/>
    </row>
    <row r="843" spans="1:7" ht="13" x14ac:dyDescent="0.15">
      <c r="A843" s="47"/>
      <c r="B843" s="102"/>
      <c r="C843" s="103"/>
      <c r="D843" s="47"/>
      <c r="E843" s="47"/>
      <c r="F843" s="47"/>
      <c r="G843" s="47"/>
    </row>
    <row r="844" spans="1:7" ht="13" x14ac:dyDescent="0.15">
      <c r="A844" s="47"/>
      <c r="B844" s="102"/>
      <c r="C844" s="103"/>
      <c r="D844" s="47"/>
      <c r="E844" s="47"/>
      <c r="F844" s="47"/>
      <c r="G844" s="47"/>
    </row>
    <row r="845" spans="1:7" ht="13" x14ac:dyDescent="0.15">
      <c r="A845" s="47"/>
      <c r="B845" s="102"/>
      <c r="C845" s="103"/>
      <c r="D845" s="47"/>
      <c r="E845" s="47"/>
      <c r="F845" s="47"/>
      <c r="G845" s="47"/>
    </row>
    <row r="846" spans="1:7" ht="13" x14ac:dyDescent="0.15">
      <c r="A846" s="47"/>
      <c r="B846" s="102"/>
      <c r="C846" s="103"/>
      <c r="D846" s="47"/>
      <c r="E846" s="47"/>
      <c r="F846" s="47"/>
      <c r="G846" s="47"/>
    </row>
    <row r="847" spans="1:7" ht="13" x14ac:dyDescent="0.15">
      <c r="A847" s="47"/>
      <c r="B847" s="102"/>
      <c r="C847" s="103"/>
      <c r="D847" s="47"/>
      <c r="E847" s="47"/>
      <c r="F847" s="47"/>
      <c r="G847" s="47"/>
    </row>
    <row r="848" spans="1:7" ht="13" x14ac:dyDescent="0.15">
      <c r="A848" s="47"/>
      <c r="B848" s="102"/>
      <c r="C848" s="103"/>
      <c r="D848" s="47"/>
      <c r="E848" s="47"/>
      <c r="F848" s="47"/>
      <c r="G848" s="47"/>
    </row>
    <row r="849" spans="1:7" ht="13" x14ac:dyDescent="0.15">
      <c r="A849" s="47"/>
      <c r="B849" s="102"/>
      <c r="C849" s="103"/>
      <c r="D849" s="47"/>
      <c r="E849" s="47"/>
      <c r="F849" s="47"/>
      <c r="G849" s="47"/>
    </row>
    <row r="850" spans="1:7" ht="13" x14ac:dyDescent="0.15">
      <c r="A850" s="47"/>
      <c r="B850" s="102"/>
      <c r="C850" s="103"/>
      <c r="D850" s="47"/>
      <c r="E850" s="47"/>
      <c r="F850" s="47"/>
      <c r="G850" s="47"/>
    </row>
    <row r="851" spans="1:7" ht="13" x14ac:dyDescent="0.15">
      <c r="A851" s="47"/>
      <c r="B851" s="102"/>
      <c r="C851" s="103"/>
      <c r="D851" s="47"/>
      <c r="E851" s="47"/>
      <c r="F851" s="47"/>
      <c r="G851" s="47"/>
    </row>
    <row r="852" spans="1:7" ht="13" x14ac:dyDescent="0.15">
      <c r="A852" s="47"/>
      <c r="B852" s="102"/>
      <c r="C852" s="103"/>
      <c r="D852" s="47"/>
      <c r="E852" s="47"/>
      <c r="F852" s="47"/>
      <c r="G852" s="47"/>
    </row>
    <row r="853" spans="1:7" ht="13" x14ac:dyDescent="0.15">
      <c r="A853" s="47"/>
      <c r="B853" s="102"/>
      <c r="C853" s="103"/>
      <c r="D853" s="47"/>
      <c r="E853" s="47"/>
      <c r="F853" s="47"/>
      <c r="G853" s="47"/>
    </row>
    <row r="854" spans="1:7" ht="13" x14ac:dyDescent="0.15">
      <c r="A854" s="47"/>
      <c r="B854" s="102"/>
      <c r="C854" s="103"/>
      <c r="D854" s="47"/>
      <c r="E854" s="47"/>
      <c r="F854" s="47"/>
      <c r="G854" s="47"/>
    </row>
    <row r="855" spans="1:7" ht="13" x14ac:dyDescent="0.15">
      <c r="A855" s="47"/>
      <c r="B855" s="102"/>
      <c r="C855" s="103"/>
      <c r="D855" s="47"/>
      <c r="E855" s="47"/>
      <c r="F855" s="47"/>
      <c r="G855" s="47"/>
    </row>
    <row r="856" spans="1:7" ht="13" x14ac:dyDescent="0.15">
      <c r="A856" s="47"/>
      <c r="B856" s="102"/>
      <c r="C856" s="103"/>
      <c r="D856" s="47"/>
      <c r="E856" s="47"/>
      <c r="F856" s="47"/>
      <c r="G856" s="47"/>
    </row>
    <row r="857" spans="1:7" ht="13" x14ac:dyDescent="0.15">
      <c r="A857" s="47"/>
      <c r="B857" s="102"/>
      <c r="C857" s="103"/>
      <c r="D857" s="47"/>
      <c r="E857" s="47"/>
      <c r="F857" s="47"/>
      <c r="G857" s="47"/>
    </row>
    <row r="858" spans="1:7" ht="13" x14ac:dyDescent="0.15">
      <c r="A858" s="47"/>
      <c r="B858" s="102"/>
      <c r="C858" s="103"/>
      <c r="D858" s="47"/>
      <c r="E858" s="47"/>
      <c r="F858" s="47"/>
      <c r="G858" s="47"/>
    </row>
    <row r="859" spans="1:7" ht="13" x14ac:dyDescent="0.15">
      <c r="A859" s="47"/>
      <c r="B859" s="102"/>
      <c r="C859" s="103"/>
      <c r="D859" s="47"/>
      <c r="E859" s="47"/>
      <c r="F859" s="47"/>
      <c r="G859" s="47"/>
    </row>
    <row r="860" spans="1:7" ht="13" x14ac:dyDescent="0.15">
      <c r="A860" s="47"/>
      <c r="B860" s="102"/>
      <c r="C860" s="103"/>
      <c r="D860" s="47"/>
      <c r="E860" s="47"/>
      <c r="F860" s="47"/>
      <c r="G860" s="47"/>
    </row>
    <row r="861" spans="1:7" ht="13" x14ac:dyDescent="0.15">
      <c r="A861" s="47"/>
      <c r="B861" s="102"/>
      <c r="C861" s="103"/>
      <c r="D861" s="47"/>
      <c r="E861" s="47"/>
      <c r="F861" s="47"/>
      <c r="G861" s="47"/>
    </row>
    <row r="862" spans="1:7" ht="13" x14ac:dyDescent="0.15">
      <c r="A862" s="47"/>
      <c r="B862" s="102"/>
      <c r="C862" s="103"/>
      <c r="D862" s="47"/>
      <c r="E862" s="47"/>
      <c r="F862" s="47"/>
      <c r="G862" s="47"/>
    </row>
    <row r="863" spans="1:7" ht="13" x14ac:dyDescent="0.15">
      <c r="A863" s="47"/>
      <c r="B863" s="102"/>
      <c r="C863" s="103"/>
      <c r="D863" s="47"/>
      <c r="E863" s="47"/>
      <c r="F863" s="47"/>
      <c r="G863" s="47"/>
    </row>
    <row r="864" spans="1:7" ht="13" x14ac:dyDescent="0.15">
      <c r="A864" s="47"/>
      <c r="B864" s="102"/>
      <c r="C864" s="103"/>
      <c r="D864" s="47"/>
      <c r="E864" s="47"/>
      <c r="F864" s="47"/>
      <c r="G864" s="47"/>
    </row>
    <row r="865" spans="1:7" ht="13" x14ac:dyDescent="0.15">
      <c r="A865" s="47"/>
      <c r="B865" s="102"/>
      <c r="C865" s="103"/>
      <c r="D865" s="47"/>
      <c r="E865" s="47"/>
      <c r="F865" s="47"/>
      <c r="G865" s="47"/>
    </row>
    <row r="866" spans="1:7" ht="13" x14ac:dyDescent="0.15">
      <c r="A866" s="47"/>
      <c r="B866" s="102"/>
      <c r="C866" s="103"/>
      <c r="D866" s="47"/>
      <c r="E866" s="47"/>
      <c r="F866" s="47"/>
      <c r="G866" s="47"/>
    </row>
    <row r="867" spans="1:7" ht="13" x14ac:dyDescent="0.15">
      <c r="A867" s="47"/>
      <c r="B867" s="102"/>
      <c r="C867" s="103"/>
      <c r="D867" s="47"/>
      <c r="E867" s="47"/>
      <c r="F867" s="47"/>
      <c r="G867" s="47"/>
    </row>
    <row r="868" spans="1:7" ht="13" x14ac:dyDescent="0.15">
      <c r="A868" s="47"/>
      <c r="B868" s="102"/>
      <c r="C868" s="103"/>
      <c r="D868" s="47"/>
      <c r="E868" s="47"/>
      <c r="F868" s="47"/>
      <c r="G868" s="47"/>
    </row>
    <row r="869" spans="1:7" ht="13" x14ac:dyDescent="0.15">
      <c r="A869" s="47"/>
      <c r="B869" s="102"/>
      <c r="C869" s="103"/>
      <c r="D869" s="47"/>
      <c r="E869" s="47"/>
      <c r="F869" s="47"/>
      <c r="G869" s="47"/>
    </row>
    <row r="870" spans="1:7" ht="13" x14ac:dyDescent="0.15">
      <c r="A870" s="47"/>
      <c r="B870" s="102"/>
      <c r="C870" s="103"/>
      <c r="D870" s="47"/>
      <c r="E870" s="47"/>
      <c r="F870" s="47"/>
      <c r="G870" s="47"/>
    </row>
    <row r="871" spans="1:7" ht="13" x14ac:dyDescent="0.15">
      <c r="A871" s="47"/>
      <c r="B871" s="102"/>
      <c r="C871" s="103"/>
      <c r="D871" s="47"/>
      <c r="E871" s="47"/>
      <c r="F871" s="47"/>
      <c r="G871" s="47"/>
    </row>
    <row r="872" spans="1:7" ht="13" x14ac:dyDescent="0.15">
      <c r="A872" s="47"/>
      <c r="B872" s="102"/>
      <c r="C872" s="103"/>
      <c r="D872" s="47"/>
      <c r="E872" s="47"/>
      <c r="F872" s="47"/>
      <c r="G872" s="47"/>
    </row>
    <row r="873" spans="1:7" ht="13" x14ac:dyDescent="0.15">
      <c r="A873" s="47"/>
      <c r="B873" s="102"/>
      <c r="C873" s="103"/>
      <c r="D873" s="47"/>
      <c r="E873" s="47"/>
      <c r="F873" s="47"/>
      <c r="G873" s="47"/>
    </row>
    <row r="874" spans="1:7" ht="13" x14ac:dyDescent="0.15">
      <c r="A874" s="47"/>
      <c r="B874" s="102"/>
      <c r="C874" s="103"/>
      <c r="D874" s="47"/>
      <c r="E874" s="47"/>
      <c r="F874" s="47"/>
      <c r="G874" s="47"/>
    </row>
    <row r="875" spans="1:7" ht="13" x14ac:dyDescent="0.15">
      <c r="A875" s="47"/>
      <c r="B875" s="102"/>
      <c r="C875" s="103"/>
      <c r="D875" s="47"/>
      <c r="E875" s="47"/>
      <c r="F875" s="47"/>
      <c r="G875" s="47"/>
    </row>
    <row r="876" spans="1:7" ht="13" x14ac:dyDescent="0.15">
      <c r="A876" s="47"/>
      <c r="B876" s="102"/>
      <c r="C876" s="103"/>
      <c r="D876" s="47"/>
      <c r="E876" s="47"/>
      <c r="F876" s="47"/>
      <c r="G876" s="47"/>
    </row>
    <row r="877" spans="1:7" ht="13" x14ac:dyDescent="0.15">
      <c r="A877" s="47"/>
      <c r="B877" s="102"/>
      <c r="C877" s="103"/>
      <c r="D877" s="47"/>
      <c r="E877" s="47"/>
      <c r="F877" s="47"/>
      <c r="G877" s="47"/>
    </row>
    <row r="878" spans="1:7" ht="13" x14ac:dyDescent="0.15">
      <c r="A878" s="47"/>
      <c r="B878" s="102"/>
      <c r="C878" s="103"/>
      <c r="D878" s="47"/>
      <c r="E878" s="47"/>
      <c r="F878" s="47"/>
      <c r="G878" s="47"/>
    </row>
    <row r="879" spans="1:7" ht="13" x14ac:dyDescent="0.15">
      <c r="A879" s="47"/>
      <c r="B879" s="102"/>
      <c r="C879" s="103"/>
      <c r="D879" s="47"/>
      <c r="E879" s="47"/>
      <c r="F879" s="47"/>
      <c r="G879" s="47"/>
    </row>
    <row r="880" spans="1:7" ht="13" x14ac:dyDescent="0.15">
      <c r="A880" s="47"/>
      <c r="B880" s="102"/>
      <c r="C880" s="103"/>
      <c r="D880" s="47"/>
      <c r="E880" s="47"/>
      <c r="F880" s="47"/>
      <c r="G880" s="47"/>
    </row>
    <row r="881" spans="1:7" ht="13" x14ac:dyDescent="0.15">
      <c r="A881" s="47"/>
      <c r="B881" s="102"/>
      <c r="C881" s="103"/>
      <c r="D881" s="47"/>
      <c r="E881" s="47"/>
      <c r="F881" s="47"/>
      <c r="G881" s="47"/>
    </row>
    <row r="882" spans="1:7" ht="13" x14ac:dyDescent="0.15">
      <c r="A882" s="47"/>
      <c r="B882" s="102"/>
      <c r="C882" s="103"/>
      <c r="D882" s="47"/>
      <c r="E882" s="47"/>
      <c r="F882" s="47"/>
      <c r="G882" s="47"/>
    </row>
    <row r="883" spans="1:7" ht="13" x14ac:dyDescent="0.15">
      <c r="A883" s="47"/>
      <c r="B883" s="102"/>
      <c r="C883" s="103"/>
      <c r="D883" s="47"/>
      <c r="E883" s="47"/>
      <c r="F883" s="47"/>
      <c r="G883" s="47"/>
    </row>
    <row r="884" spans="1:7" ht="13" x14ac:dyDescent="0.15">
      <c r="A884" s="47"/>
      <c r="B884" s="102"/>
      <c r="C884" s="103"/>
      <c r="D884" s="47"/>
      <c r="E884" s="47"/>
      <c r="F884" s="47"/>
      <c r="G884" s="47"/>
    </row>
    <row r="885" spans="1:7" ht="13" x14ac:dyDescent="0.15">
      <c r="A885" s="47"/>
      <c r="B885" s="102"/>
      <c r="C885" s="103"/>
      <c r="D885" s="47"/>
      <c r="E885" s="47"/>
      <c r="F885" s="47"/>
      <c r="G885" s="47"/>
    </row>
    <row r="886" spans="1:7" ht="13" x14ac:dyDescent="0.15">
      <c r="A886" s="47"/>
      <c r="B886" s="102"/>
      <c r="C886" s="103"/>
      <c r="D886" s="47"/>
      <c r="E886" s="47"/>
      <c r="F886" s="47"/>
      <c r="G886" s="47"/>
    </row>
    <row r="887" spans="1:7" ht="13" x14ac:dyDescent="0.15">
      <c r="A887" s="47"/>
      <c r="B887" s="102"/>
      <c r="C887" s="103"/>
      <c r="D887" s="47"/>
      <c r="E887" s="47"/>
      <c r="F887" s="47"/>
      <c r="G887" s="47"/>
    </row>
    <row r="888" spans="1:7" ht="13" x14ac:dyDescent="0.15">
      <c r="A888" s="47"/>
      <c r="B888" s="102"/>
      <c r="C888" s="103"/>
      <c r="D888" s="47"/>
      <c r="E888" s="47"/>
      <c r="F888" s="47"/>
      <c r="G888" s="47"/>
    </row>
    <row r="889" spans="1:7" ht="13" x14ac:dyDescent="0.15">
      <c r="A889" s="47"/>
      <c r="B889" s="102"/>
      <c r="C889" s="103"/>
      <c r="D889" s="47"/>
      <c r="E889" s="47"/>
      <c r="F889" s="47"/>
      <c r="G889" s="47"/>
    </row>
    <row r="890" spans="1:7" ht="13" x14ac:dyDescent="0.15">
      <c r="A890" s="47"/>
      <c r="B890" s="102"/>
      <c r="C890" s="103"/>
      <c r="D890" s="47"/>
      <c r="E890" s="47"/>
      <c r="F890" s="47"/>
      <c r="G890" s="47"/>
    </row>
    <row r="891" spans="1:7" ht="13" x14ac:dyDescent="0.15">
      <c r="A891" s="47"/>
      <c r="B891" s="102"/>
      <c r="C891" s="103"/>
      <c r="D891" s="47"/>
      <c r="E891" s="47"/>
      <c r="F891" s="47"/>
      <c r="G891" s="47"/>
    </row>
    <row r="892" spans="1:7" ht="13" x14ac:dyDescent="0.15">
      <c r="A892" s="47"/>
      <c r="B892" s="102"/>
      <c r="C892" s="103"/>
      <c r="D892" s="47"/>
      <c r="E892" s="47"/>
      <c r="F892" s="47"/>
      <c r="G892" s="47"/>
    </row>
    <row r="893" spans="1:7" ht="13" x14ac:dyDescent="0.15">
      <c r="A893" s="47"/>
      <c r="B893" s="102"/>
      <c r="C893" s="103"/>
      <c r="D893" s="47"/>
      <c r="E893" s="47"/>
      <c r="F893" s="47"/>
      <c r="G893" s="47"/>
    </row>
    <row r="894" spans="1:7" ht="13" x14ac:dyDescent="0.15">
      <c r="A894" s="47"/>
      <c r="B894" s="102"/>
      <c r="C894" s="103"/>
      <c r="D894" s="47"/>
      <c r="E894" s="47"/>
      <c r="F894" s="47"/>
      <c r="G894" s="47"/>
    </row>
    <row r="895" spans="1:7" ht="13" x14ac:dyDescent="0.15">
      <c r="A895" s="47"/>
      <c r="B895" s="102"/>
      <c r="C895" s="103"/>
      <c r="D895" s="47"/>
      <c r="E895" s="47"/>
      <c r="F895" s="47"/>
      <c r="G895" s="47"/>
    </row>
    <row r="896" spans="1:7" ht="13" x14ac:dyDescent="0.15">
      <c r="A896" s="47"/>
      <c r="B896" s="102"/>
      <c r="C896" s="103"/>
      <c r="D896" s="47"/>
      <c r="E896" s="47"/>
      <c r="F896" s="47"/>
      <c r="G896" s="47"/>
    </row>
    <row r="897" spans="1:7" ht="13" x14ac:dyDescent="0.15">
      <c r="A897" s="47"/>
      <c r="B897" s="102"/>
      <c r="C897" s="103"/>
      <c r="D897" s="47"/>
      <c r="E897" s="47"/>
      <c r="F897" s="47"/>
      <c r="G897" s="47"/>
    </row>
    <row r="898" spans="1:7" ht="13" x14ac:dyDescent="0.15">
      <c r="A898" s="47"/>
      <c r="B898" s="102"/>
      <c r="C898" s="103"/>
      <c r="D898" s="47"/>
      <c r="E898" s="47"/>
      <c r="F898" s="47"/>
      <c r="G898" s="47"/>
    </row>
    <row r="899" spans="1:7" ht="13" x14ac:dyDescent="0.15">
      <c r="A899" s="47"/>
      <c r="B899" s="102"/>
      <c r="C899" s="103"/>
      <c r="D899" s="47"/>
      <c r="E899" s="47"/>
      <c r="F899" s="47"/>
      <c r="G899" s="47"/>
    </row>
    <row r="900" spans="1:7" ht="13" x14ac:dyDescent="0.15">
      <c r="A900" s="47"/>
      <c r="B900" s="102"/>
      <c r="C900" s="103"/>
      <c r="D900" s="47"/>
      <c r="E900" s="47"/>
      <c r="F900" s="47"/>
      <c r="G900" s="47"/>
    </row>
    <row r="901" spans="1:7" ht="13" x14ac:dyDescent="0.15">
      <c r="A901" s="47"/>
      <c r="B901" s="102"/>
      <c r="C901" s="103"/>
      <c r="D901" s="47"/>
      <c r="E901" s="47"/>
      <c r="F901" s="47"/>
      <c r="G901" s="47"/>
    </row>
    <row r="902" spans="1:7" ht="13" x14ac:dyDescent="0.15">
      <c r="A902" s="47"/>
      <c r="B902" s="102"/>
      <c r="C902" s="103"/>
      <c r="D902" s="47"/>
      <c r="E902" s="47"/>
      <c r="F902" s="47"/>
      <c r="G902" s="47"/>
    </row>
    <row r="903" spans="1:7" ht="13" x14ac:dyDescent="0.15">
      <c r="A903" s="47"/>
      <c r="B903" s="102"/>
      <c r="C903" s="103"/>
      <c r="D903" s="47"/>
      <c r="E903" s="47"/>
      <c r="F903" s="47"/>
      <c r="G903" s="47"/>
    </row>
    <row r="904" spans="1:7" ht="13" x14ac:dyDescent="0.15">
      <c r="A904" s="47"/>
      <c r="B904" s="102"/>
      <c r="C904" s="103"/>
      <c r="D904" s="47"/>
      <c r="E904" s="47"/>
      <c r="F904" s="47"/>
      <c r="G904" s="47"/>
    </row>
    <row r="905" spans="1:7" ht="13" x14ac:dyDescent="0.15">
      <c r="A905" s="47"/>
      <c r="B905" s="102"/>
      <c r="C905" s="103"/>
      <c r="D905" s="47"/>
      <c r="E905" s="47"/>
      <c r="F905" s="47"/>
      <c r="G905" s="47"/>
    </row>
    <row r="906" spans="1:7" ht="13" x14ac:dyDescent="0.15">
      <c r="A906" s="47"/>
      <c r="B906" s="102"/>
      <c r="C906" s="103"/>
      <c r="D906" s="47"/>
      <c r="E906" s="47"/>
      <c r="F906" s="47"/>
      <c r="G906" s="47"/>
    </row>
    <row r="907" spans="1:7" ht="13" x14ac:dyDescent="0.15">
      <c r="A907" s="47"/>
      <c r="B907" s="102"/>
      <c r="C907" s="103"/>
      <c r="D907" s="47"/>
      <c r="E907" s="47"/>
      <c r="F907" s="47"/>
      <c r="G907" s="47"/>
    </row>
    <row r="908" spans="1:7" ht="13" x14ac:dyDescent="0.15">
      <c r="A908" s="47"/>
      <c r="B908" s="102"/>
      <c r="C908" s="103"/>
      <c r="D908" s="47"/>
      <c r="E908" s="47"/>
      <c r="F908" s="47"/>
      <c r="G908" s="47"/>
    </row>
    <row r="909" spans="1:7" ht="13" x14ac:dyDescent="0.15">
      <c r="A909" s="47"/>
      <c r="B909" s="102"/>
      <c r="C909" s="103"/>
      <c r="D909" s="47"/>
      <c r="E909" s="47"/>
      <c r="F909" s="47"/>
      <c r="G909" s="47"/>
    </row>
    <row r="910" spans="1:7" ht="13" x14ac:dyDescent="0.15">
      <c r="A910" s="47"/>
      <c r="B910" s="102"/>
      <c r="C910" s="103"/>
      <c r="D910" s="47"/>
      <c r="E910" s="47"/>
      <c r="F910" s="47"/>
      <c r="G910" s="47"/>
    </row>
    <row r="911" spans="1:7" ht="13" x14ac:dyDescent="0.15">
      <c r="A911" s="47"/>
      <c r="B911" s="102"/>
      <c r="C911" s="103"/>
      <c r="D911" s="47"/>
      <c r="E911" s="47"/>
      <c r="F911" s="47"/>
      <c r="G911" s="47"/>
    </row>
    <row r="912" spans="1:7" ht="13" x14ac:dyDescent="0.15">
      <c r="A912" s="47"/>
      <c r="B912" s="102"/>
      <c r="C912" s="103"/>
      <c r="D912" s="47"/>
      <c r="E912" s="47"/>
      <c r="F912" s="47"/>
      <c r="G912" s="47"/>
    </row>
    <row r="913" spans="1:7" ht="13" x14ac:dyDescent="0.15">
      <c r="A913" s="47"/>
      <c r="B913" s="102"/>
      <c r="C913" s="103"/>
      <c r="D913" s="47"/>
      <c r="E913" s="47"/>
      <c r="F913" s="47"/>
      <c r="G913" s="47"/>
    </row>
    <row r="914" spans="1:7" ht="13" x14ac:dyDescent="0.15">
      <c r="A914" s="47"/>
      <c r="B914" s="102"/>
      <c r="C914" s="103"/>
      <c r="D914" s="47"/>
      <c r="E914" s="47"/>
      <c r="F914" s="47"/>
      <c r="G914" s="47"/>
    </row>
    <row r="915" spans="1:7" ht="13" x14ac:dyDescent="0.15">
      <c r="A915" s="47"/>
      <c r="B915" s="102"/>
      <c r="C915" s="103"/>
      <c r="D915" s="47"/>
      <c r="E915" s="47"/>
      <c r="F915" s="47"/>
      <c r="G915" s="47"/>
    </row>
    <row r="916" spans="1:7" ht="13" x14ac:dyDescent="0.15">
      <c r="A916" s="47"/>
      <c r="B916" s="102"/>
      <c r="C916" s="103"/>
      <c r="D916" s="47"/>
      <c r="E916" s="47"/>
      <c r="F916" s="47"/>
      <c r="G916" s="47"/>
    </row>
    <row r="917" spans="1:7" ht="13" x14ac:dyDescent="0.15">
      <c r="A917" s="47"/>
      <c r="B917" s="102"/>
      <c r="C917" s="103"/>
      <c r="D917" s="47"/>
      <c r="E917" s="47"/>
      <c r="F917" s="47"/>
      <c r="G917" s="47"/>
    </row>
    <row r="918" spans="1:7" ht="13" x14ac:dyDescent="0.15">
      <c r="A918" s="47"/>
      <c r="B918" s="102"/>
      <c r="C918" s="103"/>
      <c r="D918" s="47"/>
      <c r="E918" s="47"/>
      <c r="F918" s="47"/>
      <c r="G918" s="47"/>
    </row>
    <row r="919" spans="1:7" ht="13" x14ac:dyDescent="0.15">
      <c r="A919" s="47"/>
      <c r="B919" s="102"/>
      <c r="C919" s="103"/>
      <c r="D919" s="47"/>
      <c r="E919" s="47"/>
      <c r="F919" s="47"/>
      <c r="G919" s="47"/>
    </row>
    <row r="920" spans="1:7" ht="13" x14ac:dyDescent="0.15">
      <c r="A920" s="47"/>
      <c r="B920" s="102"/>
      <c r="C920" s="103"/>
      <c r="D920" s="47"/>
      <c r="E920" s="47"/>
      <c r="F920" s="47"/>
      <c r="G920" s="47"/>
    </row>
    <row r="921" spans="1:7" ht="13" x14ac:dyDescent="0.15">
      <c r="A921" s="47"/>
      <c r="B921" s="102"/>
      <c r="C921" s="103"/>
      <c r="D921" s="47"/>
      <c r="E921" s="47"/>
      <c r="F921" s="47"/>
      <c r="G921" s="47"/>
    </row>
    <row r="922" spans="1:7" ht="13" x14ac:dyDescent="0.15">
      <c r="A922" s="47"/>
      <c r="B922" s="102"/>
      <c r="C922" s="103"/>
      <c r="D922" s="47"/>
      <c r="E922" s="47"/>
      <c r="F922" s="47"/>
      <c r="G922" s="47"/>
    </row>
    <row r="923" spans="1:7" ht="13" x14ac:dyDescent="0.15">
      <c r="A923" s="47"/>
      <c r="B923" s="102"/>
      <c r="C923" s="103"/>
      <c r="D923" s="47"/>
      <c r="E923" s="47"/>
      <c r="F923" s="47"/>
      <c r="G923" s="47"/>
    </row>
    <row r="924" spans="1:7" ht="13" x14ac:dyDescent="0.15">
      <c r="A924" s="47"/>
      <c r="B924" s="102"/>
      <c r="C924" s="103"/>
      <c r="D924" s="47"/>
      <c r="E924" s="47"/>
      <c r="F924" s="47"/>
      <c r="G924" s="47"/>
    </row>
    <row r="925" spans="1:7" ht="13" x14ac:dyDescent="0.15">
      <c r="A925" s="47"/>
      <c r="B925" s="102"/>
      <c r="C925" s="103"/>
      <c r="D925" s="47"/>
      <c r="E925" s="47"/>
      <c r="F925" s="47"/>
      <c r="G925" s="47"/>
    </row>
    <row r="926" spans="1:7" ht="13" x14ac:dyDescent="0.15">
      <c r="A926" s="47"/>
      <c r="B926" s="102"/>
      <c r="C926" s="103"/>
      <c r="D926" s="47"/>
      <c r="E926" s="47"/>
      <c r="F926" s="47"/>
      <c r="G926" s="47"/>
    </row>
    <row r="927" spans="1:7" ht="13" x14ac:dyDescent="0.15">
      <c r="A927" s="47"/>
      <c r="B927" s="102"/>
      <c r="C927" s="103"/>
      <c r="D927" s="47"/>
      <c r="E927" s="47"/>
      <c r="F927" s="47"/>
      <c r="G927" s="47"/>
    </row>
    <row r="928" spans="1:7" ht="13" x14ac:dyDescent="0.15">
      <c r="A928" s="47"/>
      <c r="B928" s="102"/>
      <c r="C928" s="103"/>
      <c r="D928" s="47"/>
      <c r="E928" s="47"/>
      <c r="F928" s="47"/>
      <c r="G928" s="47"/>
    </row>
    <row r="929" spans="1:7" ht="13" x14ac:dyDescent="0.15">
      <c r="A929" s="47"/>
      <c r="B929" s="102"/>
      <c r="C929" s="103"/>
      <c r="D929" s="47"/>
      <c r="E929" s="47"/>
      <c r="F929" s="47"/>
      <c r="G929" s="47"/>
    </row>
    <row r="930" spans="1:7" ht="13" x14ac:dyDescent="0.15">
      <c r="A930" s="47"/>
      <c r="B930" s="102"/>
      <c r="C930" s="103"/>
      <c r="D930" s="47"/>
      <c r="E930" s="47"/>
      <c r="F930" s="47"/>
      <c r="G930" s="47"/>
    </row>
    <row r="931" spans="1:7" ht="13" x14ac:dyDescent="0.15">
      <c r="A931" s="47"/>
      <c r="B931" s="102"/>
      <c r="C931" s="103"/>
      <c r="D931" s="47"/>
      <c r="E931" s="47"/>
      <c r="F931" s="47"/>
      <c r="G931" s="47"/>
    </row>
    <row r="932" spans="1:7" ht="13" x14ac:dyDescent="0.15">
      <c r="A932" s="47"/>
      <c r="B932" s="102"/>
      <c r="C932" s="103"/>
      <c r="D932" s="47"/>
      <c r="E932" s="47"/>
      <c r="F932" s="47"/>
      <c r="G932" s="47"/>
    </row>
    <row r="933" spans="1:7" ht="13" x14ac:dyDescent="0.15">
      <c r="A933" s="47"/>
      <c r="B933" s="102"/>
      <c r="C933" s="103"/>
      <c r="D933" s="47"/>
      <c r="E933" s="47"/>
      <c r="F933" s="47"/>
      <c r="G933" s="47"/>
    </row>
    <row r="934" spans="1:7" ht="13" x14ac:dyDescent="0.15">
      <c r="A934" s="47"/>
      <c r="B934" s="102"/>
      <c r="C934" s="103"/>
      <c r="D934" s="47"/>
      <c r="E934" s="47"/>
      <c r="F934" s="47"/>
      <c r="G934" s="47"/>
    </row>
    <row r="935" spans="1:7" ht="13" x14ac:dyDescent="0.15">
      <c r="A935" s="47"/>
      <c r="B935" s="102"/>
      <c r="C935" s="103"/>
      <c r="D935" s="47"/>
      <c r="E935" s="47"/>
      <c r="F935" s="47"/>
      <c r="G935" s="47"/>
    </row>
    <row r="936" spans="1:7" ht="13" x14ac:dyDescent="0.15">
      <c r="A936" s="47"/>
      <c r="B936" s="102"/>
      <c r="C936" s="103"/>
      <c r="D936" s="47"/>
      <c r="E936" s="47"/>
      <c r="F936" s="47"/>
      <c r="G936" s="47"/>
    </row>
    <row r="937" spans="1:7" ht="13" x14ac:dyDescent="0.15">
      <c r="A937" s="47"/>
      <c r="B937" s="102"/>
      <c r="C937" s="103"/>
      <c r="D937" s="47"/>
      <c r="E937" s="47"/>
      <c r="F937" s="47"/>
      <c r="G937" s="47"/>
    </row>
    <row r="938" spans="1:7" ht="13" x14ac:dyDescent="0.15">
      <c r="A938" s="47"/>
      <c r="B938" s="102"/>
      <c r="C938" s="103"/>
      <c r="D938" s="47"/>
      <c r="E938" s="47"/>
      <c r="F938" s="47"/>
      <c r="G938" s="47"/>
    </row>
    <row r="939" spans="1:7" ht="13" x14ac:dyDescent="0.15">
      <c r="A939" s="47"/>
      <c r="B939" s="102"/>
      <c r="C939" s="103"/>
      <c r="D939" s="47"/>
      <c r="E939" s="47"/>
      <c r="F939" s="47"/>
      <c r="G939" s="47"/>
    </row>
    <row r="940" spans="1:7" ht="13" x14ac:dyDescent="0.15">
      <c r="A940" s="47"/>
      <c r="B940" s="102"/>
      <c r="C940" s="103"/>
      <c r="D940" s="47"/>
      <c r="E940" s="47"/>
      <c r="F940" s="47"/>
      <c r="G940" s="47"/>
    </row>
    <row r="941" spans="1:7" ht="13" x14ac:dyDescent="0.15">
      <c r="A941" s="47"/>
      <c r="B941" s="102"/>
      <c r="C941" s="103"/>
      <c r="D941" s="47"/>
      <c r="E941" s="47"/>
      <c r="F941" s="47"/>
      <c r="G941" s="47"/>
    </row>
    <row r="942" spans="1:7" ht="13" x14ac:dyDescent="0.15">
      <c r="A942" s="47"/>
      <c r="B942" s="102"/>
      <c r="C942" s="103"/>
      <c r="D942" s="47"/>
      <c r="E942" s="47"/>
      <c r="F942" s="47"/>
      <c r="G942" s="47"/>
    </row>
    <row r="943" spans="1:7" ht="13" x14ac:dyDescent="0.15">
      <c r="A943" s="47"/>
      <c r="B943" s="102"/>
      <c r="C943" s="103"/>
      <c r="D943" s="47"/>
      <c r="E943" s="47"/>
      <c r="F943" s="47"/>
      <c r="G943" s="47"/>
    </row>
    <row r="944" spans="1:7" ht="13" x14ac:dyDescent="0.15">
      <c r="A944" s="47"/>
      <c r="B944" s="102"/>
      <c r="C944" s="103"/>
      <c r="D944" s="47"/>
      <c r="E944" s="47"/>
      <c r="F944" s="47"/>
      <c r="G944" s="47"/>
    </row>
    <row r="945" spans="1:7" ht="13" x14ac:dyDescent="0.15">
      <c r="A945" s="47"/>
      <c r="B945" s="102"/>
      <c r="C945" s="103"/>
      <c r="D945" s="47"/>
      <c r="E945" s="47"/>
      <c r="F945" s="47"/>
      <c r="G945" s="47"/>
    </row>
    <row r="946" spans="1:7" ht="13" x14ac:dyDescent="0.15">
      <c r="A946" s="47"/>
      <c r="B946" s="102"/>
      <c r="C946" s="103"/>
      <c r="D946" s="47"/>
      <c r="E946" s="47"/>
      <c r="F946" s="47"/>
      <c r="G946" s="47"/>
    </row>
    <row r="947" spans="1:7" ht="13" x14ac:dyDescent="0.15">
      <c r="A947" s="47"/>
      <c r="B947" s="102"/>
      <c r="C947" s="103"/>
      <c r="D947" s="47"/>
      <c r="E947" s="47"/>
      <c r="F947" s="47"/>
      <c r="G947" s="47"/>
    </row>
    <row r="948" spans="1:7" ht="13" x14ac:dyDescent="0.15">
      <c r="A948" s="47"/>
      <c r="B948" s="102"/>
      <c r="C948" s="103"/>
      <c r="D948" s="47"/>
      <c r="E948" s="47"/>
      <c r="F948" s="47"/>
      <c r="G948" s="47"/>
    </row>
    <row r="949" spans="1:7" ht="13" x14ac:dyDescent="0.15">
      <c r="A949" s="47"/>
      <c r="B949" s="102"/>
      <c r="C949" s="103"/>
      <c r="D949" s="47"/>
      <c r="E949" s="47"/>
      <c r="F949" s="47"/>
      <c r="G949" s="47"/>
    </row>
    <row r="950" spans="1:7" ht="13" x14ac:dyDescent="0.15">
      <c r="A950" s="47"/>
      <c r="B950" s="102"/>
      <c r="C950" s="103"/>
      <c r="D950" s="47"/>
      <c r="E950" s="47"/>
      <c r="F950" s="47"/>
      <c r="G950" s="47"/>
    </row>
    <row r="951" spans="1:7" ht="13" x14ac:dyDescent="0.15">
      <c r="A951" s="47"/>
      <c r="B951" s="102"/>
      <c r="C951" s="103"/>
      <c r="D951" s="47"/>
      <c r="E951" s="47"/>
      <c r="F951" s="47"/>
      <c r="G951" s="47"/>
    </row>
    <row r="952" spans="1:7" ht="13" x14ac:dyDescent="0.15">
      <c r="A952" s="47"/>
      <c r="B952" s="102"/>
      <c r="C952" s="103"/>
      <c r="D952" s="47"/>
      <c r="E952" s="47"/>
      <c r="F952" s="47"/>
      <c r="G952" s="47"/>
    </row>
    <row r="953" spans="1:7" ht="13" x14ac:dyDescent="0.15">
      <c r="A953" s="47"/>
      <c r="B953" s="102"/>
      <c r="C953" s="103"/>
      <c r="D953" s="47"/>
      <c r="E953" s="47"/>
      <c r="F953" s="47"/>
      <c r="G953" s="47"/>
    </row>
    <row r="954" spans="1:7" ht="13" x14ac:dyDescent="0.15">
      <c r="A954" s="47"/>
      <c r="B954" s="102"/>
      <c r="C954" s="103"/>
      <c r="D954" s="47"/>
      <c r="E954" s="47"/>
      <c r="F954" s="47"/>
      <c r="G954" s="47"/>
    </row>
    <row r="955" spans="1:7" ht="13" x14ac:dyDescent="0.15">
      <c r="A955" s="47"/>
      <c r="B955" s="102"/>
      <c r="C955" s="103"/>
      <c r="D955" s="47"/>
      <c r="E955" s="47"/>
      <c r="F955" s="47"/>
      <c r="G955" s="47"/>
    </row>
    <row r="956" spans="1:7" ht="13" x14ac:dyDescent="0.15">
      <c r="A956" s="47"/>
      <c r="B956" s="102"/>
      <c r="C956" s="103"/>
      <c r="D956" s="47"/>
      <c r="E956" s="47"/>
      <c r="F956" s="47"/>
      <c r="G956" s="47"/>
    </row>
    <row r="957" spans="1:7" ht="13" x14ac:dyDescent="0.15">
      <c r="A957" s="47"/>
      <c r="B957" s="102"/>
      <c r="C957" s="103"/>
      <c r="D957" s="47"/>
      <c r="E957" s="47"/>
      <c r="F957" s="47"/>
      <c r="G957" s="47"/>
    </row>
    <row r="958" spans="1:7" ht="13" x14ac:dyDescent="0.15">
      <c r="A958" s="47"/>
      <c r="B958" s="102"/>
      <c r="C958" s="103"/>
      <c r="D958" s="47"/>
      <c r="E958" s="47"/>
      <c r="F958" s="47"/>
      <c r="G958" s="47"/>
    </row>
    <row r="959" spans="1:7" ht="13" x14ac:dyDescent="0.15">
      <c r="A959" s="47"/>
      <c r="B959" s="102"/>
      <c r="C959" s="103"/>
      <c r="D959" s="47"/>
      <c r="E959" s="47"/>
      <c r="F959" s="47"/>
      <c r="G959" s="47"/>
    </row>
    <row r="960" spans="1:7" ht="13" x14ac:dyDescent="0.15">
      <c r="A960" s="47"/>
      <c r="B960" s="102"/>
      <c r="C960" s="103"/>
      <c r="D960" s="47"/>
      <c r="E960" s="47"/>
      <c r="F960" s="47"/>
      <c r="G960" s="47"/>
    </row>
    <row r="961" spans="1:7" ht="13" x14ac:dyDescent="0.15">
      <c r="A961" s="47"/>
      <c r="B961" s="102"/>
      <c r="C961" s="103"/>
      <c r="D961" s="47"/>
      <c r="E961" s="47"/>
      <c r="F961" s="47"/>
      <c r="G961" s="47"/>
    </row>
    <row r="962" spans="1:7" ht="13" x14ac:dyDescent="0.15">
      <c r="A962" s="47"/>
      <c r="B962" s="102"/>
      <c r="C962" s="103"/>
      <c r="D962" s="47"/>
      <c r="E962" s="47"/>
      <c r="F962" s="47"/>
      <c r="G962" s="47"/>
    </row>
    <row r="963" spans="1:7" ht="13" x14ac:dyDescent="0.15">
      <c r="A963" s="47"/>
      <c r="B963" s="102"/>
      <c r="C963" s="103"/>
      <c r="D963" s="47"/>
      <c r="E963" s="47"/>
      <c r="F963" s="47"/>
      <c r="G963" s="47"/>
    </row>
    <row r="964" spans="1:7" ht="13" x14ac:dyDescent="0.15">
      <c r="A964" s="47"/>
      <c r="B964" s="102"/>
      <c r="C964" s="103"/>
      <c r="D964" s="47"/>
      <c r="E964" s="47"/>
      <c r="F964" s="47"/>
      <c r="G964" s="47"/>
    </row>
    <row r="965" spans="1:7" ht="13" x14ac:dyDescent="0.15">
      <c r="A965" s="47"/>
      <c r="B965" s="102"/>
      <c r="C965" s="103"/>
      <c r="D965" s="47"/>
      <c r="E965" s="47"/>
      <c r="F965" s="47"/>
      <c r="G965" s="47"/>
    </row>
    <row r="966" spans="1:7" ht="13" x14ac:dyDescent="0.15">
      <c r="A966" s="47"/>
      <c r="B966" s="102"/>
      <c r="C966" s="103"/>
      <c r="D966" s="47"/>
      <c r="E966" s="47"/>
      <c r="F966" s="47"/>
      <c r="G966" s="47"/>
    </row>
    <row r="967" spans="1:7" ht="13" x14ac:dyDescent="0.15">
      <c r="A967" s="47"/>
      <c r="B967" s="102"/>
      <c r="C967" s="103"/>
      <c r="D967" s="47"/>
      <c r="E967" s="47"/>
      <c r="F967" s="47"/>
      <c r="G967" s="47"/>
    </row>
    <row r="968" spans="1:7" ht="13" x14ac:dyDescent="0.15">
      <c r="A968" s="47"/>
      <c r="B968" s="102"/>
      <c r="C968" s="103"/>
      <c r="D968" s="47"/>
      <c r="E968" s="47"/>
      <c r="F968" s="47"/>
      <c r="G968" s="47"/>
    </row>
    <row r="969" spans="1:7" ht="13" x14ac:dyDescent="0.15">
      <c r="A969" s="47"/>
      <c r="B969" s="102"/>
      <c r="C969" s="103"/>
      <c r="D969" s="47"/>
      <c r="E969" s="47"/>
      <c r="F969" s="47"/>
      <c r="G969" s="47"/>
    </row>
    <row r="970" spans="1:7" ht="13" x14ac:dyDescent="0.15">
      <c r="A970" s="47"/>
      <c r="B970" s="102"/>
      <c r="C970" s="103"/>
      <c r="D970" s="47"/>
      <c r="E970" s="47"/>
      <c r="F970" s="47"/>
      <c r="G970" s="47"/>
    </row>
    <row r="971" spans="1:7" ht="13" x14ac:dyDescent="0.15">
      <c r="A971" s="47"/>
      <c r="B971" s="102"/>
      <c r="C971" s="103"/>
      <c r="D971" s="47"/>
      <c r="E971" s="47"/>
      <c r="F971" s="47"/>
      <c r="G971" s="47"/>
    </row>
    <row r="972" spans="1:7" ht="13" x14ac:dyDescent="0.15">
      <c r="A972" s="47"/>
      <c r="B972" s="102"/>
      <c r="C972" s="103"/>
      <c r="D972" s="47"/>
      <c r="E972" s="47"/>
      <c r="F972" s="47"/>
      <c r="G972" s="47"/>
    </row>
    <row r="973" spans="1:7" ht="13" x14ac:dyDescent="0.15">
      <c r="A973" s="47"/>
      <c r="B973" s="102"/>
      <c r="C973" s="103"/>
      <c r="D973" s="47"/>
      <c r="E973" s="47"/>
      <c r="F973" s="47"/>
      <c r="G973" s="47"/>
    </row>
    <row r="974" spans="1:7" ht="13" x14ac:dyDescent="0.15">
      <c r="A974" s="47"/>
      <c r="B974" s="102"/>
      <c r="C974" s="103"/>
      <c r="D974" s="47"/>
      <c r="E974" s="47"/>
      <c r="F974" s="47"/>
      <c r="G974" s="47"/>
    </row>
    <row r="975" spans="1:7" ht="13" x14ac:dyDescent="0.15">
      <c r="A975" s="47"/>
      <c r="B975" s="102"/>
      <c r="C975" s="103"/>
      <c r="D975" s="47"/>
      <c r="E975" s="47"/>
      <c r="F975" s="47"/>
      <c r="G975" s="47"/>
    </row>
    <row r="976" spans="1:7" ht="13" x14ac:dyDescent="0.15">
      <c r="A976" s="47"/>
      <c r="B976" s="102"/>
      <c r="C976" s="103"/>
      <c r="D976" s="47"/>
      <c r="E976" s="47"/>
      <c r="F976" s="47"/>
      <c r="G976" s="47"/>
    </row>
    <row r="977" spans="1:7" ht="13" x14ac:dyDescent="0.15">
      <c r="A977" s="47"/>
      <c r="B977" s="102"/>
      <c r="C977" s="103"/>
      <c r="D977" s="47"/>
      <c r="E977" s="47"/>
      <c r="F977" s="47"/>
      <c r="G977" s="47"/>
    </row>
    <row r="978" spans="1:7" ht="13" x14ac:dyDescent="0.15">
      <c r="A978" s="47"/>
      <c r="B978" s="102"/>
      <c r="C978" s="103"/>
      <c r="D978" s="47"/>
      <c r="E978" s="47"/>
      <c r="F978" s="47"/>
      <c r="G978" s="47"/>
    </row>
    <row r="979" spans="1:7" ht="13" x14ac:dyDescent="0.15">
      <c r="A979" s="47"/>
      <c r="B979" s="102"/>
      <c r="C979" s="103"/>
      <c r="D979" s="47"/>
      <c r="E979" s="47"/>
      <c r="F979" s="47"/>
      <c r="G979" s="47"/>
    </row>
    <row r="980" spans="1:7" ht="13" x14ac:dyDescent="0.15">
      <c r="A980" s="47"/>
      <c r="B980" s="102"/>
      <c r="C980" s="103"/>
      <c r="D980" s="47"/>
      <c r="E980" s="47"/>
      <c r="F980" s="47"/>
      <c r="G980" s="47"/>
    </row>
    <row r="981" spans="1:7" ht="13" x14ac:dyDescent="0.15">
      <c r="A981" s="47"/>
      <c r="B981" s="102"/>
      <c r="C981" s="103"/>
      <c r="D981" s="47"/>
      <c r="E981" s="47"/>
      <c r="F981" s="47"/>
      <c r="G981" s="47"/>
    </row>
    <row r="982" spans="1:7" ht="13" x14ac:dyDescent="0.15">
      <c r="A982" s="47"/>
      <c r="B982" s="102"/>
      <c r="C982" s="103"/>
      <c r="D982" s="47"/>
      <c r="E982" s="47"/>
      <c r="F982" s="47"/>
      <c r="G982" s="47"/>
    </row>
    <row r="983" spans="1:7" ht="13" x14ac:dyDescent="0.15">
      <c r="A983" s="47"/>
      <c r="B983" s="102"/>
      <c r="C983" s="103"/>
      <c r="D983" s="47"/>
      <c r="E983" s="47"/>
      <c r="F983" s="47"/>
      <c r="G983" s="47"/>
    </row>
    <row r="984" spans="1:7" ht="13" x14ac:dyDescent="0.15">
      <c r="A984" s="47"/>
      <c r="B984" s="102"/>
      <c r="C984" s="103"/>
      <c r="D984" s="47"/>
      <c r="E984" s="47"/>
      <c r="F984" s="47"/>
      <c r="G984" s="47"/>
    </row>
    <row r="985" spans="1:7" ht="13" x14ac:dyDescent="0.15">
      <c r="A985" s="47"/>
      <c r="B985" s="102"/>
      <c r="C985" s="103"/>
      <c r="D985" s="47"/>
      <c r="E985" s="47"/>
      <c r="F985" s="47"/>
      <c r="G985" s="47"/>
    </row>
    <row r="986" spans="1:7" ht="13" x14ac:dyDescent="0.15">
      <c r="A986" s="47"/>
      <c r="B986" s="102"/>
      <c r="C986" s="103"/>
      <c r="D986" s="47"/>
      <c r="E986" s="47"/>
      <c r="F986" s="47"/>
      <c r="G986" s="47"/>
    </row>
    <row r="987" spans="1:7" ht="13" x14ac:dyDescent="0.15">
      <c r="A987" s="47"/>
      <c r="B987" s="102"/>
      <c r="C987" s="103"/>
      <c r="D987" s="47"/>
      <c r="E987" s="47"/>
      <c r="F987" s="47"/>
      <c r="G987" s="47"/>
    </row>
    <row r="988" spans="1:7" ht="13" x14ac:dyDescent="0.15">
      <c r="A988" s="47"/>
      <c r="B988" s="102"/>
      <c r="C988" s="103"/>
      <c r="D988" s="47"/>
      <c r="E988" s="47"/>
      <c r="F988" s="47"/>
      <c r="G988" s="47"/>
    </row>
    <row r="989" spans="1:7" ht="13" x14ac:dyDescent="0.15">
      <c r="A989" s="47"/>
      <c r="B989" s="102"/>
      <c r="C989" s="103"/>
      <c r="D989" s="47"/>
      <c r="E989" s="47"/>
      <c r="F989" s="47"/>
      <c r="G989" s="47"/>
    </row>
    <row r="990" spans="1:7" ht="13" x14ac:dyDescent="0.15">
      <c r="A990" s="47"/>
      <c r="B990" s="102"/>
      <c r="C990" s="103"/>
      <c r="D990" s="47"/>
      <c r="E990" s="47"/>
      <c r="F990" s="47"/>
      <c r="G990" s="47"/>
    </row>
    <row r="991" spans="1:7" ht="13" x14ac:dyDescent="0.15">
      <c r="A991" s="47"/>
      <c r="B991" s="102"/>
      <c r="C991" s="103"/>
      <c r="D991" s="47"/>
      <c r="E991" s="47"/>
      <c r="F991" s="47"/>
      <c r="G991" s="47"/>
    </row>
    <row r="992" spans="1:7" ht="13" x14ac:dyDescent="0.15">
      <c r="A992" s="47"/>
      <c r="B992" s="102"/>
      <c r="C992" s="103"/>
      <c r="D992" s="47"/>
      <c r="E992" s="47"/>
      <c r="F992" s="47"/>
      <c r="G992" s="47"/>
    </row>
    <row r="993" spans="1:7" ht="13" x14ac:dyDescent="0.15">
      <c r="A993" s="47"/>
      <c r="B993" s="102"/>
      <c r="C993" s="103"/>
      <c r="D993" s="47"/>
      <c r="E993" s="47"/>
      <c r="F993" s="47"/>
      <c r="G993" s="47"/>
    </row>
    <row r="994" spans="1:7" ht="13" x14ac:dyDescent="0.15">
      <c r="A994" s="47"/>
      <c r="B994" s="102"/>
      <c r="C994" s="103"/>
      <c r="D994" s="47"/>
      <c r="E994" s="47"/>
      <c r="F994" s="47"/>
      <c r="G994" s="47"/>
    </row>
    <row r="995" spans="1:7" ht="13" x14ac:dyDescent="0.15">
      <c r="A995" s="47"/>
      <c r="B995" s="102"/>
      <c r="C995" s="103"/>
      <c r="D995" s="47"/>
      <c r="E995" s="47"/>
      <c r="F995" s="47"/>
      <c r="G995" s="47"/>
    </row>
    <row r="996" spans="1:7" ht="13" x14ac:dyDescent="0.15">
      <c r="A996" s="47"/>
      <c r="B996" s="102"/>
      <c r="C996" s="103"/>
      <c r="D996" s="47"/>
      <c r="E996" s="47"/>
      <c r="F996" s="47"/>
      <c r="G996" s="47"/>
    </row>
    <row r="997" spans="1:7" ht="13" x14ac:dyDescent="0.15">
      <c r="A997" s="47"/>
      <c r="B997" s="102"/>
      <c r="C997" s="103"/>
      <c r="D997" s="47"/>
      <c r="E997" s="47"/>
      <c r="F997" s="47"/>
      <c r="G997" s="47"/>
    </row>
    <row r="998" spans="1:7" ht="13" x14ac:dyDescent="0.15">
      <c r="A998" s="47"/>
      <c r="B998" s="102"/>
      <c r="C998" s="103"/>
      <c r="D998" s="47"/>
      <c r="E998" s="47"/>
      <c r="F998" s="47"/>
      <c r="G998" s="47"/>
    </row>
    <row r="999" spans="1:7" ht="13" x14ac:dyDescent="0.15">
      <c r="A999" s="47"/>
      <c r="B999" s="102"/>
      <c r="C999" s="103"/>
      <c r="D999" s="47"/>
      <c r="E999" s="47"/>
      <c r="F999" s="47"/>
      <c r="G999" s="47"/>
    </row>
    <row r="1000" spans="1:7" ht="13" x14ac:dyDescent="0.15">
      <c r="A1000" s="47"/>
      <c r="B1000" s="102"/>
      <c r="C1000" s="103"/>
      <c r="D1000" s="47"/>
      <c r="E1000" s="47"/>
      <c r="F1000" s="47"/>
      <c r="G1000" s="47"/>
    </row>
    <row r="1001" spans="1:7" ht="13" x14ac:dyDescent="0.15">
      <c r="A1001" s="47"/>
      <c r="B1001" s="102"/>
      <c r="C1001" s="103"/>
      <c r="D1001" s="47"/>
      <c r="E1001" s="47"/>
      <c r="F1001" s="47"/>
      <c r="G1001" s="47"/>
    </row>
    <row r="1002" spans="1:7" ht="13" x14ac:dyDescent="0.15">
      <c r="A1002" s="47"/>
      <c r="B1002" s="102"/>
      <c r="C1002" s="103"/>
      <c r="D1002" s="47"/>
      <c r="E1002" s="47"/>
      <c r="F1002" s="47"/>
      <c r="G1002" s="47"/>
    </row>
    <row r="1003" spans="1:7" ht="13" x14ac:dyDescent="0.15">
      <c r="A1003" s="47"/>
      <c r="B1003" s="102"/>
      <c r="C1003" s="103"/>
      <c r="D1003" s="47"/>
      <c r="E1003" s="47"/>
      <c r="F1003" s="47"/>
      <c r="G1003" s="47"/>
    </row>
    <row r="1004" spans="1:7" ht="13" x14ac:dyDescent="0.15">
      <c r="A1004" s="47"/>
      <c r="B1004" s="102"/>
      <c r="C1004" s="103"/>
      <c r="D1004" s="47"/>
      <c r="E1004" s="47"/>
      <c r="F1004" s="47"/>
      <c r="G1004" s="47"/>
    </row>
    <row r="1005" spans="1:7" ht="13" x14ac:dyDescent="0.15">
      <c r="A1005" s="47"/>
      <c r="B1005" s="102"/>
      <c r="C1005" s="103"/>
      <c r="D1005" s="47"/>
      <c r="E1005" s="47"/>
      <c r="F1005" s="47"/>
      <c r="G1005" s="47"/>
    </row>
    <row r="1006" spans="1:7" ht="13" x14ac:dyDescent="0.15">
      <c r="A1006" s="47"/>
      <c r="B1006" s="102"/>
      <c r="C1006" s="103"/>
      <c r="D1006" s="47"/>
      <c r="E1006" s="47"/>
      <c r="F1006" s="47"/>
      <c r="G1006" s="47"/>
    </row>
    <row r="1007" spans="1:7" ht="13" x14ac:dyDescent="0.15">
      <c r="A1007" s="47"/>
      <c r="B1007" s="102"/>
      <c r="C1007" s="103"/>
      <c r="D1007" s="47"/>
      <c r="E1007" s="47"/>
      <c r="F1007" s="47"/>
      <c r="G1007" s="47"/>
    </row>
    <row r="1008" spans="1:7" ht="13" x14ac:dyDescent="0.15">
      <c r="A1008" s="47"/>
      <c r="B1008" s="102"/>
      <c r="C1008" s="103"/>
      <c r="D1008" s="47"/>
      <c r="E1008" s="47"/>
      <c r="F1008" s="47"/>
      <c r="G1008" s="47"/>
    </row>
    <row r="1009" spans="1:7" ht="13" x14ac:dyDescent="0.15">
      <c r="A1009" s="47"/>
      <c r="B1009" s="102"/>
      <c r="C1009" s="103"/>
      <c r="D1009" s="47"/>
      <c r="E1009" s="47"/>
      <c r="F1009" s="47"/>
      <c r="G1009" s="47"/>
    </row>
    <row r="1010" spans="1:7" ht="13" x14ac:dyDescent="0.15">
      <c r="A1010" s="47"/>
      <c r="B1010" s="102"/>
      <c r="C1010" s="103"/>
      <c r="D1010" s="47"/>
      <c r="E1010" s="47"/>
      <c r="F1010" s="47"/>
      <c r="G1010" s="47"/>
    </row>
    <row r="1011" spans="1:7" ht="13" x14ac:dyDescent="0.15">
      <c r="A1011" s="47"/>
      <c r="B1011" s="102"/>
      <c r="C1011" s="103"/>
      <c r="D1011" s="47"/>
      <c r="E1011" s="47"/>
      <c r="F1011" s="47"/>
      <c r="G1011" s="47"/>
    </row>
    <row r="1012" spans="1:7" ht="13" x14ac:dyDescent="0.15">
      <c r="A1012" s="47"/>
      <c r="B1012" s="102"/>
      <c r="C1012" s="103"/>
      <c r="D1012" s="47"/>
      <c r="E1012" s="47"/>
      <c r="F1012" s="47"/>
      <c r="G1012" s="47"/>
    </row>
    <row r="1013" spans="1:7" ht="13" x14ac:dyDescent="0.15">
      <c r="A1013" s="47"/>
      <c r="B1013" s="102"/>
      <c r="C1013" s="103"/>
      <c r="D1013" s="47"/>
      <c r="E1013" s="47"/>
      <c r="F1013" s="47"/>
      <c r="G1013" s="47"/>
    </row>
    <row r="1014" spans="1:7" ht="13" x14ac:dyDescent="0.15">
      <c r="A1014" s="47"/>
      <c r="B1014" s="102"/>
      <c r="C1014" s="103"/>
      <c r="D1014" s="47"/>
      <c r="E1014" s="47"/>
      <c r="F1014" s="47"/>
      <c r="G1014" s="47"/>
    </row>
  </sheetData>
  <hyperlinks>
    <hyperlink ref="B19" r:id="rId1" xr:uid="{00000000-0004-0000-0200-000000000000}"/>
    <hyperlink ref="C53" r:id="rId2" xr:uid="{00000000-0004-0000-0200-000001000000}"/>
    <hyperlink ref="B83" r:id="rId3" xr:uid="{00000000-0004-0000-0200-000002000000}"/>
    <hyperlink ref="C96" r:id="rId4" xr:uid="{00000000-0004-0000-0200-000003000000}"/>
    <hyperlink ref="C105" r:id="rId5" xr:uid="{00000000-0004-0000-0200-000004000000}"/>
    <hyperlink ref="B129" location="Coverage Report 09.24!B125" display="Downstream travel adventure TV series wins Emmy" xr:uid="{00000000-0004-0000-0200-000005000000}"/>
    <hyperlink ref="C138" r:id="rId6" xr:uid="{00000000-0004-0000-0200-000006000000}"/>
    <hyperlink ref="C140" r:id="rId7" xr:uid="{00000000-0004-0000-0200-000007000000}"/>
    <hyperlink ref="C142" r:id="rId8" xr:uid="{00000000-0004-0000-0200-000008000000}"/>
    <hyperlink ref="C179" r:id="rId9" xr:uid="{00000000-0004-0000-0200-00000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Coverage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 Weitlauf</cp:lastModifiedBy>
  <dcterms:modified xsi:type="dcterms:W3CDTF">2019-11-04T19:39:24Z</dcterms:modified>
</cp:coreProperties>
</file>